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2\Downloads\04 - MEMÓRIAS DE CÁLCULO_selecionado_2025-08-27_11-12-45am\"/>
    </mc:Choice>
  </mc:AlternateContent>
  <xr:revisionPtr revIDLastSave="0" documentId="13_ncr:1_{F6188005-D239-4200-BECA-F81674B87DC7}" xr6:coauthVersionLast="47" xr6:coauthVersionMax="47" xr10:uidLastSave="{00000000-0000-0000-0000-000000000000}"/>
  <bookViews>
    <workbookView xWindow="-28920" yWindow="-120" windowWidth="29040" windowHeight="15720" tabRatio="834" xr2:uid="{00000000-000D-0000-FFFF-FFFF00000000}"/>
  </bookViews>
  <sheets>
    <sheet name="Orçamento" sheetId="1" r:id="rId1"/>
    <sheet name="5" sheetId="2" r:id="rId2"/>
    <sheet name="5.1" sheetId="3" r:id="rId3"/>
    <sheet name="5.2" sheetId="4" r:id="rId4"/>
    <sheet name="5.3" sheetId="5" r:id="rId5"/>
    <sheet name="5.4" sheetId="6" r:id="rId6"/>
    <sheet name="5.5" sheetId="7" r:id="rId7"/>
    <sheet name="5.6" sheetId="8" r:id="rId8"/>
    <sheet name="5.7" sheetId="9" r:id="rId9"/>
    <sheet name="5.8" sheetId="10" r:id="rId10"/>
    <sheet name="5.9" sheetId="11" r:id="rId11"/>
    <sheet name="5.10" sheetId="12" r:id="rId12"/>
    <sheet name="5.11" sheetId="13" r:id="rId13"/>
    <sheet name="5.12" sheetId="14" r:id="rId14"/>
    <sheet name="5.13" sheetId="15" r:id="rId15"/>
    <sheet name="5.14" sheetId="16" r:id="rId16"/>
    <sheet name="5.15" sheetId="17" r:id="rId17"/>
    <sheet name="5.16" sheetId="29" r:id="rId18"/>
    <sheet name="5.1E" sheetId="18" r:id="rId19"/>
    <sheet name="5.3E" sheetId="19" r:id="rId20"/>
    <sheet name="5.4E" sheetId="20" r:id="rId21"/>
    <sheet name="5.5E" sheetId="21" r:id="rId22"/>
    <sheet name="5.6E" sheetId="22" r:id="rId23"/>
    <sheet name="5.7E" sheetId="23" r:id="rId24"/>
    <sheet name="5.8E" sheetId="24" r:id="rId25"/>
    <sheet name="5.9E" sheetId="25" r:id="rId26"/>
    <sheet name="5.10E" sheetId="26" r:id="rId27"/>
    <sheet name="5.11E" sheetId="27" r:id="rId28"/>
    <sheet name="5.12E" sheetId="28" r:id="rId29"/>
  </sheets>
  <calcPr calcId="191029"/>
</workbook>
</file>

<file path=xl/calcChain.xml><?xml version="1.0" encoding="utf-8"?>
<calcChain xmlns="http://schemas.openxmlformats.org/spreadsheetml/2006/main">
  <c r="E16" i="22" l="1"/>
  <c r="C16" i="22"/>
  <c r="E10" i="8"/>
  <c r="C10" i="8"/>
  <c r="E8" i="28"/>
  <c r="C8" i="28"/>
  <c r="E26" i="27"/>
  <c r="C26" i="27"/>
  <c r="E11" i="27"/>
  <c r="C11" i="27"/>
  <c r="E8" i="26"/>
  <c r="C8" i="26"/>
  <c r="E11" i="25"/>
  <c r="C11" i="25"/>
  <c r="E12" i="24"/>
  <c r="C12" i="24"/>
  <c r="E8" i="23"/>
  <c r="C8" i="23"/>
  <c r="E66" i="21"/>
  <c r="C66" i="21"/>
  <c r="E42" i="21"/>
  <c r="C42" i="21"/>
  <c r="E8" i="20"/>
  <c r="C8" i="20"/>
  <c r="E8" i="19"/>
  <c r="C8" i="19"/>
  <c r="E245" i="18"/>
  <c r="C245" i="18"/>
  <c r="E29" i="18"/>
  <c r="C29" i="18"/>
  <c r="E9" i="14"/>
  <c r="C9" i="14"/>
  <c r="E10" i="13"/>
  <c r="C10" i="13"/>
  <c r="E9" i="12"/>
  <c r="C9" i="12"/>
  <c r="E9" i="11"/>
  <c r="C9" i="11"/>
  <c r="E9" i="10"/>
  <c r="C9" i="10"/>
  <c r="E9" i="9"/>
  <c r="C9" i="9"/>
  <c r="E10" i="7"/>
  <c r="C10" i="7"/>
  <c r="E9" i="6"/>
  <c r="C9" i="6"/>
  <c r="E9" i="5"/>
  <c r="C9" i="5"/>
  <c r="E10" i="3"/>
  <c r="C10" i="3"/>
</calcChain>
</file>

<file path=xl/sharedStrings.xml><?xml version="1.0" encoding="utf-8"?>
<sst xmlns="http://schemas.openxmlformats.org/spreadsheetml/2006/main" count="2726" uniqueCount="455">
  <si>
    <t>REV-BE-PMSa-MOD-ORC-AUTISTA-EX-000-R00-ONERADO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</si>
  <si>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</si>
  <si>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</si>
  <si>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</si>
  <si>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</si>
  <si>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</si>
  <si>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</si>
  <si>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</si>
  <si>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</si>
  <si>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</si>
  <si>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5</t>
  </si>
  <si>
    <t>SERVIÇOS COMPLEMENTARES</t>
  </si>
  <si>
    <t>5.1</t>
  </si>
  <si>
    <t>05.001.0385-0</t>
  </si>
  <si>
    <t>EMOP</t>
  </si>
  <si>
    <t>LIMPEZA DE PAREDES REVESTIDAS DE CERAMICAS OU AZULEJOS</t>
  </si>
  <si>
    <t>m²</t>
  </si>
  <si>
    <t>1016,09</t>
  </si>
  <si>
    <t>5.2</t>
  </si>
  <si>
    <t>05.008.0001-0</t>
  </si>
  <si>
    <t>MONTAGEM E DESMONTAGEM DE ANDAIME COM ELEMENTOS TUBULARES,CONSIDERANDO-SE A AREA VERTICAL RECOBERTA</t>
  </si>
  <si>
    <t>5.3</t>
  </si>
  <si>
    <t>05.050.0008-0</t>
  </si>
  <si>
    <t>PLACA DE INAUGURACAO EM BRONZE COM AS DIMENSOES DE (0,35X0,50)M.FORNECIMENTO E COLOCACAO</t>
  </si>
  <si>
    <t>un</t>
  </si>
  <si>
    <t>1,00</t>
  </si>
  <si>
    <t>5.4</t>
  </si>
  <si>
    <t>ST 60.35.0100</t>
  </si>
  <si>
    <t>SCO</t>
  </si>
  <si>
    <t>Pedestal tubular, com bandeja, para controladores de trafego tipo Tesc, Datapron ou similares, conforme especificacao CET-RIO.</t>
  </si>
  <si>
    <t>5.5</t>
  </si>
  <si>
    <t>05.057.0010-0</t>
  </si>
  <si>
    <t>PLACA DE IDENTIFICACAO EM ACO INOXIDAVEL,ESCRITA EM BRAILLE, MEDINDO (8X25)CM,CONFORME ABNT NBR 9050.FORNECIMENTO E COLOC ACAO 3%-DESGASTE DE FERRAMENTAS E EPI</t>
  </si>
  <si>
    <t>50,00</t>
  </si>
  <si>
    <t>5.6</t>
  </si>
  <si>
    <t>05.057.0025-0</t>
  </si>
  <si>
    <t>PLACA DE ALUMINIO OU ACRILICO,ESCRITA EM BRAILLE,MEDINDO (10 X3)CM,PARA SINALIZACAO DE CORRIMAO,CONFORME ABNT NBR 9050.FO RNECIMENTO E COLOCACAO 3%-DESGASTE DE FERRAMENTAS E EPI</t>
  </si>
  <si>
    <t>5.7</t>
  </si>
  <si>
    <t>18.016.0200-0</t>
  </si>
  <si>
    <t>CORRIMAO DUPLO EM TUBO DE ACO INOX COM DIAMETRO DE 1.1/2”,BA RRA SUPERIOR COM ALTURA DE 92CM E BARRA INFERIOR COM ALTURA DE 70CM,FIXADO NA PAREDE POR CHUMBADORES,CONFORME ABNT NBR 9050 PARA ACESSIBILIDADE.FORNECIMENTO E COLOCACAO 3%-DESGASTE DE FERRAMENTAS E EPI 35%-DEMAIS MATERIAIS NECESSARIOS</t>
  </si>
  <si>
    <t>m</t>
  </si>
  <si>
    <t>2,06</t>
  </si>
  <si>
    <t>5.8</t>
  </si>
  <si>
    <t>18.016.0205-0</t>
  </si>
  <si>
    <t>CORRIMAO DUPLO EM TUBO DE ACO INOX COM DIAMETRO DE 1.1/2”,BA RRA SUPERIOR COM ALTURA DE 92CM E BARRA INFERIOR COM ALTURA DE 70CM,FIXADO EM MONTANTES DE ACO INOX COM DIAMETRO DE 1.1/ 2”,CONFORME ABNT NBR 9050 PARA ACESSIBILIDADE.FORNECIMENTO E COLOCACAO 3%-DESGASTE DE FERRAMENTAS E EPI 35%-DEMAIS MATERIAIS NECESSARIOS</t>
  </si>
  <si>
    <t>18,37</t>
  </si>
  <si>
    <t>5.9</t>
  </si>
  <si>
    <t>GUARDA-CORPO DE AÇO GALVANIZADO DE 1,10M, MONTANTES TUBULARES DE 100X50MM ESPAÇADOS 1,20M, TRAVESSA SUPERIOR DE 3”, GRADIL COM CANTONEIRA 51X51X4,8 MM E BARRAS CHATAS NA VERTICAL DE 32X4,8 MM, FIXADO COM CHUMBADOR MECÂNICO. AF_04/2019</t>
  </si>
  <si>
    <t>26,02</t>
  </si>
  <si>
    <t>5.10</t>
  </si>
  <si>
    <t>05.055.0024-0</t>
  </si>
  <si>
    <t>LETRA CAIXA DE ACO INOX POLIDO OU ESCOVADO,COM 40CM DE ALTURA,ESPESSURA DE 4CM,COM PINOS PARA FIXACAO.FORNECIMENTO E COLOCACAO</t>
  </si>
  <si>
    <t>22,00</t>
  </si>
  <si>
    <t>5.11</t>
  </si>
  <si>
    <t>05.058.0020-0</t>
  </si>
  <si>
    <t>LONA DE POLIETILENO(LONA TERREIRO)COM ESPESSURA DE 0,20MM PARA IMPERMEABILIZACAO DE SOLO,MEDIDA PELA AREA COBERTA,INCLUSIVE PERDAS E TRANSPASSE</t>
  </si>
  <si>
    <t>1092,04</t>
  </si>
  <si>
    <t>5.12</t>
  </si>
  <si>
    <t>SC 45.05.0150</t>
  </si>
  <si>
    <t>Totem informativo nas dimensoes de (0,50x1,50)m, produzido em resina de poliester reforcado com fibra de vidro e coremat, com impressao serigrafica ou policromatica em dupla face agregada ao material com U,V, pre-acelerado, catalizado e pigmentado. Estrutura de amarracao em perfil de aco carbono laminado no 14 e sustentacao tubular vertical com 1,80m em tubo de aco de bitola de 3,5" e espessura no 14, conforme projeto FPJ. Fornecimento e colocacao.</t>
  </si>
  <si>
    <t>5.13</t>
  </si>
  <si>
    <t>05.006.0001-1</t>
  </si>
  <si>
    <t>LOCACAO DE ANDAIME COM ELEMENTOS TUBULARES SOBRE SAPATAS FIX AS,CONSIDERANDO-SE A AREA DA PROJECAO VERTICAL DO ANDAIME E PAGO PELO TEMPO NECESSARIO A SUA UTILIZACAO,EXCLUSIVE TRANSP ORTE DOS ELEMENTOS DO ANDAIME ATE A OBRA,PLATAFORMA OU PASSA RELA DE PINHO,MONTAGEM E DESMONTAGEM DOS ANDAIMES</t>
  </si>
  <si>
    <t>5.14</t>
  </si>
  <si>
    <t>05.007.0007-0</t>
  </si>
  <si>
    <t>LOCACAO DE PASSARELA METALICA,PERFURADA,PARA ANDAIME METALIC O TUBULAR,INCLUSIVE TRANSPORTE,CARGA E DESCARGA,EXCLUSIVE AN DAIME TUBULAR E MOVIMENTACAO (VIDE ITEM 05.008.0008)</t>
  </si>
  <si>
    <t>5.15</t>
  </si>
  <si>
    <t>05.008.0008-1</t>
  </si>
  <si>
    <t>MOVIMENTACAO VERTICAL OU HORIZONTAL DE PLATAFORMA OU PASSARE LA</t>
  </si>
  <si>
    <t>Resumo do Critério</t>
  </si>
  <si>
    <t>Tipo</t>
  </si>
  <si>
    <t>Elementos</t>
  </si>
  <si>
    <t>Nome do Subcritério</t>
  </si>
  <si>
    <t>Categoria</t>
  </si>
  <si>
    <t>Pisos</t>
  </si>
  <si>
    <t>Paredes</t>
  </si>
  <si>
    <t/>
  </si>
  <si>
    <t>Adicionar a</t>
  </si>
  <si>
    <t>Seleção</t>
  </si>
  <si>
    <t>Área</t>
  </si>
  <si>
    <t>Filtro de Família</t>
  </si>
  <si>
    <t>Família</t>
  </si>
  <si>
    <t>Piso</t>
  </si>
  <si>
    <t>BE-MT-PI-REVEST-PORC-45X45cm</t>
  </si>
  <si>
    <t>Ou</t>
  </si>
  <si>
    <t>Parede básica</t>
  </si>
  <si>
    <t>BE-MT-REVEST-CERÂMICO-33x45cm - 0,0100</t>
  </si>
  <si>
    <t>BE-MT-REVEST-PORCELANATO-120x60cm</t>
  </si>
  <si>
    <t>BE-MT-REVEST-CERÂMICO-VERDE-10x10cm - 0,0100</t>
  </si>
  <si>
    <t>1</t>
  </si>
  <si>
    <t>Mobiliário (a)</t>
  </si>
  <si>
    <t>a</t>
  </si>
  <si>
    <t>Filtro de Fase</t>
  </si>
  <si>
    <t>Criado em</t>
  </si>
  <si>
    <t>Demolido em</t>
  </si>
  <si>
    <t>------</t>
  </si>
  <si>
    <t>QB01_QuadroBranco</t>
  </si>
  <si>
    <t>50</t>
  </si>
  <si>
    <t>Fundações estruturais (a)</t>
  </si>
  <si>
    <t>PLACA DE AMBIENTE 01-GERAL1</t>
  </si>
  <si>
    <t>25CM X 8CM 2</t>
  </si>
  <si>
    <t>PLACA DE AMBIENTE ÁREA MOLHADA</t>
  </si>
  <si>
    <t>30CM X 20CM</t>
  </si>
  <si>
    <t>Guarda-corpos (Ajuste da altura do patamar)</t>
  </si>
  <si>
    <t>Ajuste da altura do patamar</t>
  </si>
  <si>
    <t>Guarda-corpo</t>
  </si>
  <si>
    <t>CORRIMÃO NBR 9050 A</t>
  </si>
  <si>
    <t>Filtro de Parâmetro</t>
  </si>
  <si>
    <t>Comparação</t>
  </si>
  <si>
    <t>Valor</t>
  </si>
  <si>
    <t>Parâmetro</t>
  </si>
  <si>
    <t>Instância</t>
  </si>
  <si>
    <t>Igual a</t>
  </si>
  <si>
    <t>PLACA</t>
  </si>
  <si>
    <t>Comentários</t>
  </si>
  <si>
    <t>E</t>
  </si>
  <si>
    <t>Guarda-corpos (Comprimento)</t>
  </si>
  <si>
    <t>Comprimento</t>
  </si>
  <si>
    <t>CORRIMÃO NBR 9050 PAREDE A</t>
  </si>
  <si>
    <t>Cabos</t>
  </si>
  <si>
    <t>22</t>
  </si>
  <si>
    <t>Multiplicado por</t>
  </si>
  <si>
    <t>Telhados (Área)</t>
  </si>
  <si>
    <t>TE_Telha Termoacústica_5cm</t>
  </si>
  <si>
    <t>Telhado básico</t>
  </si>
  <si>
    <t>REV_Painel_Termoacústica</t>
  </si>
  <si>
    <t>Projeto</t>
  </si>
  <si>
    <t>Vínculo</t>
  </si>
  <si>
    <t>Elemento</t>
  </si>
  <si>
    <t>Id do Revit</t>
  </si>
  <si>
    <t>Totais:</t>
  </si>
  <si>
    <t>acess</t>
  </si>
  <si>
    <t>3222139</t>
  </si>
  <si>
    <t>3222155</t>
  </si>
  <si>
    <t>3222193</t>
  </si>
  <si>
    <t>3222209</t>
  </si>
  <si>
    <t>3222225</t>
  </si>
  <si>
    <t>3222241</t>
  </si>
  <si>
    <t>3222281</t>
  </si>
  <si>
    <t>3222563</t>
  </si>
  <si>
    <t>3222579</t>
  </si>
  <si>
    <t>3222617</t>
  </si>
  <si>
    <t>3222633</t>
  </si>
  <si>
    <t>3222744</t>
  </si>
  <si>
    <t>3222846</t>
  </si>
  <si>
    <t>3223037</t>
  </si>
  <si>
    <t>3444858</t>
  </si>
  <si>
    <t>4478714</t>
  </si>
  <si>
    <t>4478799</t>
  </si>
  <si>
    <t>4478818</t>
  </si>
  <si>
    <t>4478838</t>
  </si>
  <si>
    <t>3247322</t>
  </si>
  <si>
    <t>3247339</t>
  </si>
  <si>
    <t>3247357</t>
  </si>
  <si>
    <t>3248316</t>
  </si>
  <si>
    <t>3248317</t>
  </si>
  <si>
    <t>3248318</t>
  </si>
  <si>
    <t>3248319</t>
  </si>
  <si>
    <t>3248320</t>
  </si>
  <si>
    <t>3248321</t>
  </si>
  <si>
    <t>3248322</t>
  </si>
  <si>
    <t>3248323</t>
  </si>
  <si>
    <t>3248324</t>
  </si>
  <si>
    <t>3248325</t>
  </si>
  <si>
    <t>3248326</t>
  </si>
  <si>
    <t>3248327</t>
  </si>
  <si>
    <t>3248328</t>
  </si>
  <si>
    <t>3218150</t>
  </si>
  <si>
    <t>3218151</t>
  </si>
  <si>
    <t>3218152</t>
  </si>
  <si>
    <t>3218153</t>
  </si>
  <si>
    <t>3218158</t>
  </si>
  <si>
    <t>3218159</t>
  </si>
  <si>
    <t>3218160</t>
  </si>
  <si>
    <t>3218185</t>
  </si>
  <si>
    <t>3218186</t>
  </si>
  <si>
    <t>3218187</t>
  </si>
  <si>
    <t>3218188</t>
  </si>
  <si>
    <t>3218189</t>
  </si>
  <si>
    <t>3218190</t>
  </si>
  <si>
    <t>3218191</t>
  </si>
  <si>
    <t>3218192</t>
  </si>
  <si>
    <t>3218193</t>
  </si>
  <si>
    <t>3218194</t>
  </si>
  <si>
    <t>3218195</t>
  </si>
  <si>
    <t>3218196</t>
  </si>
  <si>
    <t>3218197</t>
  </si>
  <si>
    <t>3218198</t>
  </si>
  <si>
    <t>3218199</t>
  </si>
  <si>
    <t>3218200</t>
  </si>
  <si>
    <t>3218201</t>
  </si>
  <si>
    <t>3218202</t>
  </si>
  <si>
    <t>3218203</t>
  </si>
  <si>
    <t>3218204</t>
  </si>
  <si>
    <t>3218205</t>
  </si>
  <si>
    <t>3218206</t>
  </si>
  <si>
    <t>3218207</t>
  </si>
  <si>
    <t>3218208</t>
  </si>
  <si>
    <t>3218209</t>
  </si>
  <si>
    <t>3218210</t>
  </si>
  <si>
    <t>3218211</t>
  </si>
  <si>
    <t>3218212</t>
  </si>
  <si>
    <t>3218213</t>
  </si>
  <si>
    <t>3218214</t>
  </si>
  <si>
    <t>3218215</t>
  </si>
  <si>
    <t>3218216</t>
  </si>
  <si>
    <t>3218217</t>
  </si>
  <si>
    <t>3218218</t>
  </si>
  <si>
    <t>3218219</t>
  </si>
  <si>
    <t>3218220</t>
  </si>
  <si>
    <t>3218221</t>
  </si>
  <si>
    <t>3218222</t>
  </si>
  <si>
    <t>3218223</t>
  </si>
  <si>
    <t>3218224</t>
  </si>
  <si>
    <t>3218225</t>
  </si>
  <si>
    <t>3218226</t>
  </si>
  <si>
    <t>3218227</t>
  </si>
  <si>
    <t>3218228</t>
  </si>
  <si>
    <t>3218229</t>
  </si>
  <si>
    <t>3218230</t>
  </si>
  <si>
    <t>3218231</t>
  </si>
  <si>
    <t>3218232</t>
  </si>
  <si>
    <t>3218233</t>
  </si>
  <si>
    <t>3218234</t>
  </si>
  <si>
    <t>3218235</t>
  </si>
  <si>
    <t>3218236</t>
  </si>
  <si>
    <t>4503865</t>
  </si>
  <si>
    <t>4503869</t>
  </si>
  <si>
    <t>4503873</t>
  </si>
  <si>
    <t>4503907</t>
  </si>
  <si>
    <t>3464895</t>
  </si>
  <si>
    <t>3464896</t>
  </si>
  <si>
    <t>3464897</t>
  </si>
  <si>
    <t>3464898</t>
  </si>
  <si>
    <t>3298544</t>
  </si>
  <si>
    <t>3298547</t>
  </si>
  <si>
    <t>3298548</t>
  </si>
  <si>
    <t>3298551</t>
  </si>
  <si>
    <t>3311550</t>
  </si>
  <si>
    <t>3311552</t>
  </si>
  <si>
    <t>3218154</t>
  </si>
  <si>
    <t>3218155</t>
  </si>
  <si>
    <t>3218156</t>
  </si>
  <si>
    <t>3218157</t>
  </si>
  <si>
    <t>3240790</t>
  </si>
  <si>
    <t>3240798</t>
  </si>
  <si>
    <t>3240806</t>
  </si>
  <si>
    <t>3240814</t>
  </si>
  <si>
    <t>3240815</t>
  </si>
  <si>
    <t>3240816</t>
  </si>
  <si>
    <t>3240817</t>
  </si>
  <si>
    <t>3240818</t>
  </si>
  <si>
    <t>3240819</t>
  </si>
  <si>
    <t>3240820</t>
  </si>
  <si>
    <t>3240821</t>
  </si>
  <si>
    <t>3240822</t>
  </si>
  <si>
    <t>3240823</t>
  </si>
  <si>
    <t>3240824</t>
  </si>
  <si>
    <t>3240825</t>
  </si>
  <si>
    <t>3240826</t>
  </si>
  <si>
    <t>3240827</t>
  </si>
  <si>
    <t>3240828</t>
  </si>
  <si>
    <t>3240829</t>
  </si>
  <si>
    <t>3240831</t>
  </si>
  <si>
    <t>3240832</t>
  </si>
  <si>
    <t>3240837</t>
  </si>
  <si>
    <t>3240838</t>
  </si>
  <si>
    <t>3240839</t>
  </si>
  <si>
    <t>3240842</t>
  </si>
  <si>
    <t>3240845</t>
  </si>
  <si>
    <t>3240846</t>
  </si>
  <si>
    <t>3240851</t>
  </si>
  <si>
    <t>3240852</t>
  </si>
  <si>
    <t>3240853</t>
  </si>
  <si>
    <t>3240854</t>
  </si>
  <si>
    <t>3240859</t>
  </si>
  <si>
    <t>3240861</t>
  </si>
  <si>
    <t>3240862</t>
  </si>
  <si>
    <t>3240863</t>
  </si>
  <si>
    <t>3240864</t>
  </si>
  <si>
    <t>3240865</t>
  </si>
  <si>
    <t>3240866</t>
  </si>
  <si>
    <t>3240867</t>
  </si>
  <si>
    <t>3240868</t>
  </si>
  <si>
    <t>3240870</t>
  </si>
  <si>
    <t>3240871</t>
  </si>
  <si>
    <t>3240872</t>
  </si>
  <si>
    <t>3240873</t>
  </si>
  <si>
    <t>3240875</t>
  </si>
  <si>
    <t>3240876</t>
  </si>
  <si>
    <t>3240877</t>
  </si>
  <si>
    <t>3240878</t>
  </si>
  <si>
    <t>3240879</t>
  </si>
  <si>
    <t>3240880</t>
  </si>
  <si>
    <t>3240882</t>
  </si>
  <si>
    <t>3240883</t>
  </si>
  <si>
    <t>3240885</t>
  </si>
  <si>
    <t>3240887</t>
  </si>
  <si>
    <t>3240888</t>
  </si>
  <si>
    <t>3240889</t>
  </si>
  <si>
    <t>3240890</t>
  </si>
  <si>
    <t>3240891</t>
  </si>
  <si>
    <t>3240892</t>
  </si>
  <si>
    <t>3240893</t>
  </si>
  <si>
    <t>3240894</t>
  </si>
  <si>
    <t>3240895</t>
  </si>
  <si>
    <t>3240896</t>
  </si>
  <si>
    <t>3240897</t>
  </si>
  <si>
    <t>3240898</t>
  </si>
  <si>
    <t>3240899</t>
  </si>
  <si>
    <t>3240900</t>
  </si>
  <si>
    <t>3240901</t>
  </si>
  <si>
    <t>3240902</t>
  </si>
  <si>
    <t>3240903</t>
  </si>
  <si>
    <t>3240904</t>
  </si>
  <si>
    <t>3240905</t>
  </si>
  <si>
    <t>3240906</t>
  </si>
  <si>
    <t>3240907</t>
  </si>
  <si>
    <t>3240908</t>
  </si>
  <si>
    <t>3240917</t>
  </si>
  <si>
    <t>3240918</t>
  </si>
  <si>
    <t>3240919</t>
  </si>
  <si>
    <t>3240937</t>
  </si>
  <si>
    <t>3240939</t>
  </si>
  <si>
    <t>3240940</t>
  </si>
  <si>
    <t>3240941</t>
  </si>
  <si>
    <t>3240942</t>
  </si>
  <si>
    <t>3240943</t>
  </si>
  <si>
    <t>3240944</t>
  </si>
  <si>
    <t>3240945</t>
  </si>
  <si>
    <t>3240946</t>
  </si>
  <si>
    <t>3240947</t>
  </si>
  <si>
    <t>3240948</t>
  </si>
  <si>
    <t>3240949</t>
  </si>
  <si>
    <t>3240953</t>
  </si>
  <si>
    <t>3240954</t>
  </si>
  <si>
    <t>3240955</t>
  </si>
  <si>
    <t>3240956</t>
  </si>
  <si>
    <t>3240958</t>
  </si>
  <si>
    <t>3240961</t>
  </si>
  <si>
    <t>3240962</t>
  </si>
  <si>
    <t>3240963</t>
  </si>
  <si>
    <t>3240964</t>
  </si>
  <si>
    <t>3240968</t>
  </si>
  <si>
    <t>3240974</t>
  </si>
  <si>
    <t>3240975</t>
  </si>
  <si>
    <t>3240976</t>
  </si>
  <si>
    <t>3240977</t>
  </si>
  <si>
    <t>3241759</t>
  </si>
  <si>
    <t>3241761</t>
  </si>
  <si>
    <t>3241765</t>
  </si>
  <si>
    <t>3241988</t>
  </si>
  <si>
    <t>3241989</t>
  </si>
  <si>
    <t>3241990</t>
  </si>
  <si>
    <t>3241991</t>
  </si>
  <si>
    <t>3241992</t>
  </si>
  <si>
    <t>3241993</t>
  </si>
  <si>
    <t>3241994</t>
  </si>
  <si>
    <t>3248084</t>
  </si>
  <si>
    <t>3248085</t>
  </si>
  <si>
    <t>3248087</t>
  </si>
  <si>
    <t>4962714</t>
  </si>
  <si>
    <t>4962843</t>
  </si>
  <si>
    <t>4962845</t>
  </si>
  <si>
    <t>4962847</t>
  </si>
  <si>
    <t>4962849</t>
  </si>
  <si>
    <t>4962850</t>
  </si>
  <si>
    <t>4962852</t>
  </si>
  <si>
    <t>4962853</t>
  </si>
  <si>
    <t>4962854</t>
  </si>
  <si>
    <t>4962855</t>
  </si>
  <si>
    <t>4962856</t>
  </si>
  <si>
    <t>4962857</t>
  </si>
  <si>
    <t>4962859</t>
  </si>
  <si>
    <t>4962860</t>
  </si>
  <si>
    <t>4962861</t>
  </si>
  <si>
    <t>4962862</t>
  </si>
  <si>
    <t>4962863</t>
  </si>
  <si>
    <t>4962864</t>
  </si>
  <si>
    <t>4962866</t>
  </si>
  <si>
    <t>4962867</t>
  </si>
  <si>
    <t>4962869</t>
  </si>
  <si>
    <t>4962870</t>
  </si>
  <si>
    <t>4962871</t>
  </si>
  <si>
    <t>4962872</t>
  </si>
  <si>
    <t>4962873</t>
  </si>
  <si>
    <t>4962875</t>
  </si>
  <si>
    <t>4962877</t>
  </si>
  <si>
    <t>4962879</t>
  </si>
  <si>
    <t>4962881</t>
  </si>
  <si>
    <t>4962883</t>
  </si>
  <si>
    <t>4962885</t>
  </si>
  <si>
    <t>4962887</t>
  </si>
  <si>
    <t>4944612</t>
  </si>
  <si>
    <t>4944825</t>
  </si>
  <si>
    <t>4944955</t>
  </si>
  <si>
    <t>4945129</t>
  </si>
  <si>
    <t>4962892</t>
  </si>
  <si>
    <t>4962893</t>
  </si>
  <si>
    <t>4962894</t>
  </si>
  <si>
    <t>4962895</t>
  </si>
  <si>
    <t>4962896</t>
  </si>
  <si>
    <t>4962897</t>
  </si>
  <si>
    <t>4962898</t>
  </si>
  <si>
    <t>4962899</t>
  </si>
  <si>
    <t>4962900</t>
  </si>
  <si>
    <t>4962901</t>
  </si>
  <si>
    <t>4962902</t>
  </si>
  <si>
    <t>4962903</t>
  </si>
  <si>
    <t>4962917</t>
  </si>
  <si>
    <t>4962918</t>
  </si>
  <si>
    <t>4962919</t>
  </si>
  <si>
    <t>4747569</t>
  </si>
  <si>
    <t>3495340</t>
  </si>
  <si>
    <t>4747011</t>
  </si>
  <si>
    <t>4747639</t>
  </si>
  <si>
    <t>4050612</t>
  </si>
  <si>
    <t>3494935</t>
  </si>
  <si>
    <t>3811422</t>
  </si>
  <si>
    <t>3812006</t>
  </si>
  <si>
    <t>3892992</t>
  </si>
  <si>
    <t>3893575</t>
  </si>
  <si>
    <t>4744404</t>
  </si>
  <si>
    <t>4744477</t>
  </si>
  <si>
    <t>4744649</t>
  </si>
  <si>
    <t>4744803</t>
  </si>
  <si>
    <t>3326675</t>
  </si>
  <si>
    <t>3326816</t>
  </si>
  <si>
    <t>3326919</t>
  </si>
  <si>
    <t>3327028</t>
  </si>
  <si>
    <t>3780871</t>
  </si>
  <si>
    <t>3407765</t>
  </si>
  <si>
    <t>ES 05.30.0140</t>
  </si>
  <si>
    <t>Guarda-corpo metalico com 1,00m de altura, em modulos de 1,88m com montantes em chapa de aco USI-SAC 350, chumbado no concreto atraves de chumbadores de aco inoxidavel, interligados por dois tubos horizontais superiores com diametro de 2 1/2" e dois tubos horizontais inferiores com diametro de 1" em aco galvanizado, inclusive pintura. Fornecimento e instalacao.</t>
  </si>
  <si>
    <t>PLACA DE ALUMINIO OU ACRILICO,ESCRITA EM BRAILLE,MEDINDO (10 X3)CM,PARA SINALIZACAO DE CORRIMAO,CONFORME ABNT NBR 9050.FO RNECIMENTO E COLOCACAO MAO - ABNT NBR 9050</t>
  </si>
  <si>
    <t>9,00</t>
  </si>
  <si>
    <t>PLACA DE CORRIMÃO_</t>
  </si>
  <si>
    <t>Junto</t>
  </si>
  <si>
    <t>BE-PMSa-MOD-ACESS-ESCOLAAUTISTA-EX-000-R02</t>
  </si>
  <si>
    <t>4526729</t>
  </si>
  <si>
    <t>4072966</t>
  </si>
  <si>
    <t>4073182</t>
  </si>
  <si>
    <t>4073878</t>
  </si>
  <si>
    <t>4527253</t>
  </si>
  <si>
    <t>4527448</t>
  </si>
  <si>
    <t>4527535</t>
  </si>
  <si>
    <t>4527675</t>
  </si>
  <si>
    <t>4527805</t>
  </si>
  <si>
    <t>5.16</t>
  </si>
  <si>
    <t>05.008.0009-0</t>
  </si>
  <si>
    <t xml:space="preserve">0,20	</t>
  </si>
  <si>
    <t>MOVIMENTACAO HORIZONTAL DE ANDAIME COM ELEMENTOS TUBULARES T IPO TORRE GOS SOCIAIS</t>
  </si>
  <si>
    <t xml:space="preserve">2.071,64	</t>
  </si>
  <si>
    <t xml:space="preserve">2.175,84	</t>
  </si>
  <si>
    <t>M2XMES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</si>
</sst>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sz val="9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1"/>
      <name val="Calibri"/>
      <family val="2"/>
    </font>
    <font>
      <sz val="9"/>
      <name val="Calibri"/>
      <family val="2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8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4" fontId="1" fillId="4" borderId="1" xfId="1" applyNumberFormat="1" applyFill="1" applyBorder="1">
      <alignment wrapText="1"/>
    </xf>
    <xf numFmtId="4" fontId="1" fillId="3" borderId="1" xfId="1" applyNumberFormat="1" applyFill="1" applyBorder="1">
      <alignment wrapText="1"/>
    </xf>
    <xf numFmtId="4" fontId="2" fillId="0" borderId="0" xfId="7" applyNumberFormat="1" applyAlignment="1">
      <alignment horizontal="right" wrapText="1"/>
    </xf>
    <xf numFmtId="0" fontId="6" fillId="4" borderId="1" xfId="1" applyFont="1" applyFill="1" applyBorder="1">
      <alignment wrapText="1"/>
    </xf>
    <xf numFmtId="0" fontId="7" fillId="2" borderId="1" xfId="7" applyFont="1" applyFill="1" applyBorder="1" applyAlignment="1">
      <alignment horizontal="center" vertical="center" wrapText="1"/>
    </xf>
    <xf numFmtId="0" fontId="2" fillId="0" borderId="0" xfId="7" applyAlignment="1">
      <alignment horizontal="center" vertical="center" wrapText="1"/>
    </xf>
    <xf numFmtId="0" fontId="1" fillId="0" borderId="1" xfId="1" applyBorder="1">
      <alignment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>
      <alignment horizont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5" fillId="7" borderId="1" xfId="3" applyFill="1" applyBorder="1" applyAlignment="1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7" fillId="2" borderId="1" xfId="7" applyFont="1" applyFill="1" applyBorder="1" applyAlignment="1">
      <alignment horizontal="center" vertical="center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5.1" displayName="Criteria_Summary5.1" ref="A7:E10" totalsRowCount="1" totalsRowCellStyle="styleRegular">
  <autoFilter ref="A7:E9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5.11" displayName="Criteria_Summary5.11" ref="A7:E10" totalsRowCount="1" totalsRowCellStyle="styleRegular">
  <autoFilter ref="A7:E9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5.12" displayName="Criteria_Summary5.12" ref="A7:E9" totalsRowCount="1" totalsRowCellStyle="styleRegular">
  <autoFilter ref="A7:E8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Elements5_11" displayName="Elements5_11" ref="A6:E29" totalsRowCount="1" totalsRowCellStyle="styleRegular">
  <autoFilter ref="A6:E28" xr:uid="{00000000-0009-0000-0100-00000C000000}"/>
  <tableColumns count="5">
    <tableColumn id="1" xr3:uid="{00000000-0010-0000-0B00-000001000000}" name="Projeto"/>
    <tableColumn id="2" xr3:uid="{00000000-0010-0000-0B00-000002000000}" name="Vínculo"/>
    <tableColumn id="3" xr3:uid="{00000000-0010-0000-0B00-000003000000}" name="Elemento" totalsRowFunction="count"/>
    <tableColumn id="4" xr3:uid="{00000000-0010-0000-0B00-000004000000}" name="Id do Revit"/>
    <tableColumn id="5" xr3:uid="{00000000-0010-0000-0B00-000005000000}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Elements5_12" displayName="Elements5_12" ref="A37:E245" totalsRowCount="1" totalsRowCellStyle="styleRegular">
  <autoFilter ref="A37:E244" xr:uid="{00000000-0009-0000-0100-00000D000000}"/>
  <tableColumns count="5">
    <tableColumn id="1" xr3:uid="{00000000-0010-0000-0C00-000001000000}" name="Projeto"/>
    <tableColumn id="2" xr3:uid="{00000000-0010-0000-0C00-000002000000}" name="Vínculo"/>
    <tableColumn id="3" xr3:uid="{00000000-0010-0000-0C00-000003000000}" name="Elemento" totalsRowFunction="count"/>
    <tableColumn id="4" xr3:uid="{00000000-0010-0000-0C00-000004000000}" name="Id do Revit"/>
    <tableColumn id="5" xr3:uid="{00000000-0010-0000-0C00-000005000000}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Elements5_31" displayName="Elements5_31" ref="A6:E8" totalsRowCount="1" totalsRowCellStyle="styleRegular">
  <autoFilter ref="A6:E7" xr:uid="{00000000-0009-0000-0100-00000E000000}"/>
  <tableColumns count="5">
    <tableColumn id="1" xr3:uid="{00000000-0010-0000-0D00-000001000000}" name="Projeto"/>
    <tableColumn id="2" xr3:uid="{00000000-0010-0000-0D00-000002000000}" name="Vínculo"/>
    <tableColumn id="3" xr3:uid="{00000000-0010-0000-0D00-000003000000}" name="Elemento" totalsRowFunction="count"/>
    <tableColumn id="4" xr3:uid="{00000000-0010-0000-0D00-000004000000}" name="Id do Revit"/>
    <tableColumn id="5" xr3:uid="{00000000-0010-0000-0D00-000005000000}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Elements5_41" displayName="Elements5_41" ref="A6:E8" totalsRowCount="1" totalsRowCellStyle="styleRegular">
  <autoFilter ref="A6:E7" xr:uid="{00000000-0009-0000-0100-00000F000000}"/>
  <tableColumns count="5">
    <tableColumn id="1" xr3:uid="{00000000-0010-0000-0E00-000001000000}" name="Projeto"/>
    <tableColumn id="2" xr3:uid="{00000000-0010-0000-0E00-000002000000}" name="Vínculo"/>
    <tableColumn id="3" xr3:uid="{00000000-0010-0000-0E00-000003000000}" name="Elemento" totalsRowFunction="count"/>
    <tableColumn id="4" xr3:uid="{00000000-0010-0000-0E00-000004000000}" name="Id do Revit"/>
    <tableColumn id="5" xr3:uid="{00000000-0010-0000-0E00-000005000000}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Elements5_51" displayName="Elements5_51" ref="A6:E42" totalsRowCount="1" totalsRowCellStyle="styleRegular">
  <autoFilter ref="A6:E41" xr:uid="{00000000-0009-0000-0100-000010000000}"/>
  <tableColumns count="5">
    <tableColumn id="1" xr3:uid="{00000000-0010-0000-0F00-000001000000}" name="Projeto"/>
    <tableColumn id="2" xr3:uid="{00000000-0010-0000-0F00-000002000000}" name="Vínculo"/>
    <tableColumn id="3" xr3:uid="{00000000-0010-0000-0F00-000003000000}" name="Elemento" totalsRowFunction="count"/>
    <tableColumn id="4" xr3:uid="{00000000-0010-0000-0F00-000004000000}" name="Id do Revit"/>
    <tableColumn id="5" xr3:uid="{00000000-0010-0000-0F00-000005000000}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Elements5_52" displayName="Elements5_52" ref="A50:E66" totalsRowCount="1" totalsRowCellStyle="styleRegular">
  <autoFilter ref="A50:E65" xr:uid="{00000000-0009-0000-0100-000011000000}"/>
  <tableColumns count="5">
    <tableColumn id="1" xr3:uid="{00000000-0010-0000-1000-000001000000}" name="Projeto"/>
    <tableColumn id="2" xr3:uid="{00000000-0010-0000-1000-000002000000}" name="Vínculo"/>
    <tableColumn id="3" xr3:uid="{00000000-0010-0000-1000-000003000000}" name="Elemento" totalsRowFunction="count"/>
    <tableColumn id="4" xr3:uid="{00000000-0010-0000-1000-000004000000}" name="Id do Revit"/>
    <tableColumn id="5" xr3:uid="{00000000-0010-0000-1000-000005000000}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26641C2-3E32-4206-90B9-A81C3CE0F26C}" name="Elements5_62" displayName="Elements5_62" ref="A6:E16" totalsRowCount="1" totalsRowCellStyle="styleRegular">
  <autoFilter ref="A6:E15" xr:uid="{026641C2-3E32-4206-90B9-A81C3CE0F26C}"/>
  <tableColumns count="5">
    <tableColumn id="1" xr3:uid="{87F67757-A880-41FF-BAEB-803AC7AB5ABE}" name="Projeto"/>
    <tableColumn id="2" xr3:uid="{7D018CF3-1D97-442E-999A-26FE6F2C8C1E}" name="Vínculo"/>
    <tableColumn id="3" xr3:uid="{7AF0D0BF-2BCF-49C7-8D40-183AA81D369C}" name="Elemento" totalsRowFunction="count"/>
    <tableColumn id="4" xr3:uid="{018EC2DC-E4F8-48BE-8843-8F5AAD5CB1CD}" name="Id do Revit"/>
    <tableColumn id="5" xr3:uid="{61AEA9F3-0F7D-42E8-A7FB-573784C1F9F8}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Elements5_71" displayName="Elements5_71" ref="A6:E8" totalsRowCount="1" totalsRowCellStyle="styleRegular">
  <autoFilter ref="A6:E7" xr:uid="{00000000-0009-0000-0100-000013000000}"/>
  <tableColumns count="5">
    <tableColumn id="1" xr3:uid="{00000000-0010-0000-1200-000001000000}" name="Projeto"/>
    <tableColumn id="2" xr3:uid="{00000000-0010-0000-1200-000002000000}" name="Vínculo"/>
    <tableColumn id="3" xr3:uid="{00000000-0010-0000-1200-000003000000}" name="Elemento" totalsRowFunction="count"/>
    <tableColumn id="4" xr3:uid="{00000000-0010-0000-1200-000004000000}" name="Id do Revit"/>
    <tableColumn id="5" xr3:uid="{00000000-0010-0000-1200-000005000000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5.3" displayName="Criteria_Summary5.3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Elements5_81" displayName="Elements5_81" ref="A6:E12" totalsRowCount="1" totalsRowCellStyle="styleRegular">
  <autoFilter ref="A6:E11" xr:uid="{00000000-0009-0000-0100-000014000000}"/>
  <tableColumns count="5">
    <tableColumn id="1" xr3:uid="{00000000-0010-0000-1300-000001000000}" name="Projeto"/>
    <tableColumn id="2" xr3:uid="{00000000-0010-0000-1300-000002000000}" name="Vínculo"/>
    <tableColumn id="3" xr3:uid="{00000000-0010-0000-1300-000003000000}" name="Elemento" totalsRowFunction="count"/>
    <tableColumn id="4" xr3:uid="{00000000-0010-0000-1300-000004000000}" name="Id do Revit"/>
    <tableColumn id="5" xr3:uid="{00000000-0010-0000-1300-000005000000}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Elements5_91" displayName="Elements5_91" ref="A6:E11" totalsRowCount="1" totalsRowCellStyle="styleRegular">
  <autoFilter ref="A6:E10" xr:uid="{00000000-0009-0000-0100-000015000000}"/>
  <tableColumns count="5">
    <tableColumn id="1" xr3:uid="{00000000-0010-0000-1400-000001000000}" name="Projeto"/>
    <tableColumn id="2" xr3:uid="{00000000-0010-0000-1400-000002000000}" name="Vínculo"/>
    <tableColumn id="3" xr3:uid="{00000000-0010-0000-1400-000003000000}" name="Elemento" totalsRowFunction="count"/>
    <tableColumn id="4" xr3:uid="{00000000-0010-0000-1400-000004000000}" name="Id do Revit"/>
    <tableColumn id="5" xr3:uid="{00000000-0010-0000-1400-000005000000}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Elements5_101" displayName="Elements5_101" ref="A6:E8" totalsRowCount="1" totalsRowCellStyle="styleRegular">
  <autoFilter ref="A6:E7" xr:uid="{00000000-0009-0000-0100-000016000000}"/>
  <tableColumns count="5">
    <tableColumn id="1" xr3:uid="{00000000-0010-0000-1500-000001000000}" name="Projeto"/>
    <tableColumn id="2" xr3:uid="{00000000-0010-0000-1500-000002000000}" name="Vínculo"/>
    <tableColumn id="3" xr3:uid="{00000000-0010-0000-1500-000003000000}" name="Elemento" totalsRowFunction="count"/>
    <tableColumn id="4" xr3:uid="{00000000-0010-0000-1500-000004000000}" name="Id do Revit"/>
    <tableColumn id="5" xr3:uid="{00000000-0010-0000-1500-000005000000}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Elements5_111" displayName="Elements5_111" ref="A6:E11" totalsRowCount="1" totalsRowCellStyle="styleRegular">
  <autoFilter ref="A6:E10" xr:uid="{00000000-0009-0000-0100-000017000000}"/>
  <tableColumns count="5">
    <tableColumn id="1" xr3:uid="{00000000-0010-0000-1600-000001000000}" name="Projeto"/>
    <tableColumn id="2" xr3:uid="{00000000-0010-0000-1600-000002000000}" name="Vínculo"/>
    <tableColumn id="3" xr3:uid="{00000000-0010-0000-1600-000003000000}" name="Elemento" totalsRowFunction="count"/>
    <tableColumn id="4" xr3:uid="{00000000-0010-0000-1600-000004000000}" name="Id do Revit"/>
    <tableColumn id="5" xr3:uid="{00000000-0010-0000-1600-000005000000}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Elements5_112" displayName="Elements5_112" ref="A19:E26" totalsRowCount="1" totalsRowCellStyle="styleRegular">
  <autoFilter ref="A19:E25" xr:uid="{00000000-0009-0000-0100-000018000000}"/>
  <tableColumns count="5">
    <tableColumn id="1" xr3:uid="{00000000-0010-0000-1700-000001000000}" name="Projeto"/>
    <tableColumn id="2" xr3:uid="{00000000-0010-0000-1700-000002000000}" name="Vínculo"/>
    <tableColumn id="3" xr3:uid="{00000000-0010-0000-1700-000003000000}" name="Elemento" totalsRowFunction="count"/>
    <tableColumn id="4" xr3:uid="{00000000-0010-0000-1700-000004000000}" name="Id do Revit"/>
    <tableColumn id="5" xr3:uid="{00000000-0010-0000-1700-000005000000}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Elements5_121" displayName="Elements5_121" ref="A6:E8" totalsRowCount="1" totalsRowCellStyle="styleRegular">
  <autoFilter ref="A6:E7" xr:uid="{00000000-0009-0000-0100-000019000000}"/>
  <tableColumns count="5">
    <tableColumn id="1" xr3:uid="{00000000-0010-0000-1800-000001000000}" name="Projeto"/>
    <tableColumn id="2" xr3:uid="{00000000-0010-0000-1800-000002000000}" name="Vínculo"/>
    <tableColumn id="3" xr3:uid="{00000000-0010-0000-1800-000003000000}" name="Elemento" totalsRowFunction="count"/>
    <tableColumn id="4" xr3:uid="{00000000-0010-0000-1800-000004000000}" name="Id do Revit"/>
    <tableColumn id="5" xr3:uid="{00000000-0010-0000-18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5.4" displayName="Criteria_Summary5.4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5.5" displayName="Criteria_Summary5.5" ref="A7:E10" totalsRowCount="1" totalsRowCellStyle="styleRegular">
  <autoFilter ref="A7:E9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942CAEF5-D0C9-4A36-95D6-8C74DA4C6301}" name="Criteria_Summary5.627" displayName="Criteria_Summary5.627" ref="A7:E10" totalsRowCount="1" totalsRowCellStyle="styleRegular">
  <autoFilter ref="A7:E9" xr:uid="{942CAEF5-D0C9-4A36-95D6-8C74DA4C6301}"/>
  <tableColumns count="5">
    <tableColumn id="1" xr3:uid="{00BC9B5D-C1D4-4DD9-851B-98243F4CD7E6}" name="Item"/>
    <tableColumn id="2" xr3:uid="{B257D44B-2B6A-4B3F-8AE8-FFC0658FBDE0}" name="Tipo"/>
    <tableColumn id="3" xr3:uid="{313F721F-0BA4-48FD-B7DA-C8FED4727C10}" name="Elementos" totalsRowFunction="sum"/>
    <tableColumn id="4" xr3:uid="{422F9E40-905C-40C0-A423-BC1A78684CC1}" name="Nome do Subcritério"/>
    <tableColumn id="5" xr3:uid="{63699AAE-826A-4BE4-9AC8-6A39BE343A57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5.7" displayName="Criteria_Summary5.7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5.8" displayName="Criteria_Summary5.8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5.9" displayName="Criteria_Summary5.9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5.10" displayName="Criteria_Summary5.10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table" Target="../tables/table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table" Target="../tables/table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4.xml"/><Relationship Id="rId1" Type="http://schemas.openxmlformats.org/officeDocument/2006/relationships/table" Target="../tables/table23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showGridLines="0" tabSelected="1" workbookViewId="0">
      <selection activeCell="F18" sqref="F18:F21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7" t="s">
        <v>0</v>
      </c>
      <c r="B1" s="17" t="s">
        <v>0</v>
      </c>
      <c r="C1" s="17" t="s">
        <v>0</v>
      </c>
      <c r="D1" s="17" t="s">
        <v>0</v>
      </c>
      <c r="E1" s="17" t="s">
        <v>0</v>
      </c>
      <c r="F1" s="17" t="s">
        <v>0</v>
      </c>
      <c r="G1" s="17" t="s">
        <v>0</v>
      </c>
      <c r="H1" s="17" t="s">
        <v>0</v>
      </c>
      <c r="I1" s="17" t="s">
        <v>0</v>
      </c>
    </row>
    <row r="2" spans="1:9">
      <c r="A2" s="17" t="s">
        <v>0</v>
      </c>
      <c r="B2" s="17" t="s">
        <v>0</v>
      </c>
      <c r="C2" s="17" t="s">
        <v>0</v>
      </c>
      <c r="D2" s="17" t="s">
        <v>0</v>
      </c>
      <c r="E2" s="17" t="s">
        <v>0</v>
      </c>
      <c r="F2" s="17" t="s">
        <v>0</v>
      </c>
      <c r="G2" s="17" t="s">
        <v>0</v>
      </c>
      <c r="H2" s="17" t="s">
        <v>0</v>
      </c>
      <c r="I2" s="17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13">
        <v>273705.64</v>
      </c>
    </row>
    <row r="6" spans="1:9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6" t="s">
        <v>17</v>
      </c>
      <c r="G6" s="5">
        <v>8.4797999999999991</v>
      </c>
      <c r="H6" s="5">
        <v>10.1630403</v>
      </c>
      <c r="I6" s="5">
        <v>10326.563618427001</v>
      </c>
    </row>
    <row r="7" spans="1:9">
      <c r="A7" s="5" t="s">
        <v>18</v>
      </c>
      <c r="B7" s="5" t="s">
        <v>19</v>
      </c>
      <c r="C7" s="5" t="s">
        <v>14</v>
      </c>
      <c r="D7" s="5" t="s">
        <v>20</v>
      </c>
      <c r="E7" s="5" t="s">
        <v>16</v>
      </c>
      <c r="F7" s="6">
        <v>258.95999999999998</v>
      </c>
      <c r="G7" s="5">
        <v>8.3182799999999997</v>
      </c>
      <c r="H7" s="5">
        <v>9.9694585800000013</v>
      </c>
      <c r="I7" s="12">
        <v>2579.2399999999998</v>
      </c>
    </row>
    <row r="8" spans="1:9">
      <c r="A8" s="5" t="s">
        <v>21</v>
      </c>
      <c r="B8" s="5" t="s">
        <v>22</v>
      </c>
      <c r="C8" s="5" t="s">
        <v>14</v>
      </c>
      <c r="D8" s="5" t="s">
        <v>23</v>
      </c>
      <c r="E8" s="5" t="s">
        <v>24</v>
      </c>
      <c r="F8" s="6" t="s">
        <v>25</v>
      </c>
      <c r="G8" s="5">
        <v>3034.2152000000001</v>
      </c>
      <c r="H8" s="5">
        <v>3636.5069172000003</v>
      </c>
      <c r="I8" s="5">
        <v>3636.5069172000003</v>
      </c>
    </row>
    <row r="9" spans="1:9">
      <c r="A9" s="5" t="s">
        <v>26</v>
      </c>
      <c r="B9" s="5" t="s">
        <v>27</v>
      </c>
      <c r="C9" s="5" t="s">
        <v>28</v>
      </c>
      <c r="D9" s="5" t="s">
        <v>29</v>
      </c>
      <c r="E9" s="5" t="s">
        <v>24</v>
      </c>
      <c r="F9" s="6" t="s">
        <v>25</v>
      </c>
      <c r="G9" s="5">
        <v>753.9</v>
      </c>
      <c r="H9" s="5">
        <v>903.54915000000005</v>
      </c>
      <c r="I9" s="5">
        <v>903.54915000000005</v>
      </c>
    </row>
    <row r="10" spans="1:9" ht="24.75">
      <c r="A10" s="5" t="s">
        <v>30</v>
      </c>
      <c r="B10" s="5" t="s">
        <v>31</v>
      </c>
      <c r="C10" s="5" t="s">
        <v>14</v>
      </c>
      <c r="D10" s="5" t="s">
        <v>32</v>
      </c>
      <c r="E10" s="5" t="s">
        <v>24</v>
      </c>
      <c r="F10" s="6" t="s">
        <v>33</v>
      </c>
      <c r="G10" s="5">
        <v>115.32</v>
      </c>
      <c r="H10" s="5">
        <v>138.21102000000002</v>
      </c>
      <c r="I10" s="5">
        <v>6910.5510000000013</v>
      </c>
    </row>
    <row r="11" spans="1:9" ht="24.75">
      <c r="A11" s="5" t="s">
        <v>34</v>
      </c>
      <c r="B11" s="5" t="s">
        <v>35</v>
      </c>
      <c r="C11" s="5" t="s">
        <v>14</v>
      </c>
      <c r="D11" s="5" t="s">
        <v>434</v>
      </c>
      <c r="E11" s="5" t="s">
        <v>24</v>
      </c>
      <c r="F11" s="6" t="s">
        <v>435</v>
      </c>
      <c r="G11" s="5">
        <v>23.1388</v>
      </c>
      <c r="H11" s="5">
        <v>27.731851800000001</v>
      </c>
      <c r="I11" s="5">
        <v>249.58666620000002</v>
      </c>
    </row>
    <row r="12" spans="1:9" ht="36.75">
      <c r="A12" s="5" t="s">
        <v>37</v>
      </c>
      <c r="B12" s="5" t="s">
        <v>38</v>
      </c>
      <c r="C12" s="5" t="s">
        <v>14</v>
      </c>
      <c r="D12" s="5" t="s">
        <v>39</v>
      </c>
      <c r="E12" s="5" t="s">
        <v>40</v>
      </c>
      <c r="F12" s="6" t="s">
        <v>41</v>
      </c>
      <c r="G12" s="5">
        <v>341.04</v>
      </c>
      <c r="H12" s="5">
        <v>341.04</v>
      </c>
      <c r="I12" s="5">
        <v>702.54240000000004</v>
      </c>
    </row>
    <row r="13" spans="1:9" ht="36.75">
      <c r="A13" s="5" t="s">
        <v>42</v>
      </c>
      <c r="B13" s="5" t="s">
        <v>43</v>
      </c>
      <c r="C13" s="5" t="s">
        <v>14</v>
      </c>
      <c r="D13" s="5" t="s">
        <v>44</v>
      </c>
      <c r="E13" s="5" t="s">
        <v>40</v>
      </c>
      <c r="F13" s="6" t="s">
        <v>45</v>
      </c>
      <c r="G13" s="5">
        <v>502.27</v>
      </c>
      <c r="H13" s="5">
        <v>502.27</v>
      </c>
      <c r="I13" s="5">
        <v>9226.6998999999996</v>
      </c>
    </row>
    <row r="14" spans="1:9" ht="36.75">
      <c r="A14" s="5" t="s">
        <v>46</v>
      </c>
      <c r="B14" s="5" t="s">
        <v>432</v>
      </c>
      <c r="C14" s="5" t="s">
        <v>28</v>
      </c>
      <c r="D14" s="5" t="s">
        <v>433</v>
      </c>
      <c r="E14" s="5" t="s">
        <v>40</v>
      </c>
      <c r="F14" s="6" t="s">
        <v>48</v>
      </c>
      <c r="G14" s="12">
        <v>1073.02</v>
      </c>
      <c r="H14" s="12">
        <v>1286.01</v>
      </c>
      <c r="I14" s="12">
        <v>33461.980000000003</v>
      </c>
    </row>
    <row r="15" spans="1:9">
      <c r="A15" s="5" t="s">
        <v>49</v>
      </c>
      <c r="B15" s="5" t="s">
        <v>50</v>
      </c>
      <c r="C15" s="5" t="s">
        <v>14</v>
      </c>
      <c r="D15" s="5" t="s">
        <v>51</v>
      </c>
      <c r="E15" s="5" t="s">
        <v>24</v>
      </c>
      <c r="F15" s="6" t="s">
        <v>52</v>
      </c>
      <c r="G15" s="5">
        <v>300.59365500000001</v>
      </c>
      <c r="H15" s="5">
        <v>360.26149551750007</v>
      </c>
      <c r="I15" s="5">
        <v>7925.7529013850017</v>
      </c>
    </row>
    <row r="16" spans="1:9" ht="24.75">
      <c r="A16" s="5" t="s">
        <v>53</v>
      </c>
      <c r="B16" s="5" t="s">
        <v>54</v>
      </c>
      <c r="C16" s="5" t="s">
        <v>14</v>
      </c>
      <c r="D16" s="5" t="s">
        <v>55</v>
      </c>
      <c r="E16" s="5" t="s">
        <v>16</v>
      </c>
      <c r="F16" s="6" t="s">
        <v>56</v>
      </c>
      <c r="G16" s="5">
        <v>1.8152086199999999</v>
      </c>
      <c r="H16" s="5">
        <v>2.1755275310700002</v>
      </c>
      <c r="I16" s="5">
        <v>2375.7630850296828</v>
      </c>
    </row>
    <row r="17" spans="1:9" ht="48.75">
      <c r="A17" s="5" t="s">
        <v>57</v>
      </c>
      <c r="B17" s="5" t="s">
        <v>58</v>
      </c>
      <c r="C17" s="5" t="s">
        <v>28</v>
      </c>
      <c r="D17" s="5" t="s">
        <v>59</v>
      </c>
      <c r="E17" s="5" t="s">
        <v>24</v>
      </c>
      <c r="F17" s="6" t="s">
        <v>25</v>
      </c>
      <c r="G17" s="5">
        <v>2907.69</v>
      </c>
      <c r="H17" s="5">
        <v>3484.8664650000005</v>
      </c>
      <c r="I17" s="12">
        <v>3484.86</v>
      </c>
    </row>
    <row r="18" spans="1:9" ht="36.75">
      <c r="A18" s="5" t="s">
        <v>60</v>
      </c>
      <c r="B18" s="5" t="s">
        <v>61</v>
      </c>
      <c r="C18" s="5" t="s">
        <v>14</v>
      </c>
      <c r="D18" s="5" t="s">
        <v>62</v>
      </c>
      <c r="E18" s="5" t="s">
        <v>454</v>
      </c>
      <c r="F18" s="6">
        <v>2589.56</v>
      </c>
      <c r="G18" s="5">
        <v>37.770000000000003</v>
      </c>
      <c r="H18" s="5">
        <v>45.267345000000006</v>
      </c>
      <c r="I18" s="12">
        <v>117203.48</v>
      </c>
    </row>
    <row r="19" spans="1:9" ht="24.75">
      <c r="A19" s="5" t="s">
        <v>63</v>
      </c>
      <c r="B19" s="5" t="s">
        <v>64</v>
      </c>
      <c r="C19" s="5" t="s">
        <v>14</v>
      </c>
      <c r="D19" s="5" t="s">
        <v>65</v>
      </c>
      <c r="E19" s="5" t="s">
        <v>454</v>
      </c>
      <c r="F19" s="6">
        <v>606.41999999999996</v>
      </c>
      <c r="G19" s="5">
        <v>97.02</v>
      </c>
      <c r="H19" s="5">
        <v>116.27847000000001</v>
      </c>
      <c r="I19" s="12">
        <v>70508.45</v>
      </c>
    </row>
    <row r="20" spans="1:9">
      <c r="A20" s="5" t="s">
        <v>66</v>
      </c>
      <c r="B20" s="5" t="s">
        <v>67</v>
      </c>
      <c r="C20" s="5" t="s">
        <v>14</v>
      </c>
      <c r="D20" s="5" t="s">
        <v>68</v>
      </c>
      <c r="E20" s="5" t="s">
        <v>16</v>
      </c>
      <c r="F20" s="6">
        <v>2175.84</v>
      </c>
      <c r="G20" s="5">
        <v>0.68625809999999998</v>
      </c>
      <c r="H20" s="5">
        <v>0.82248033285000011</v>
      </c>
      <c r="I20" s="12">
        <v>2071.64</v>
      </c>
    </row>
    <row r="21" spans="1:9">
      <c r="A21" s="5" t="s">
        <v>448</v>
      </c>
      <c r="B21" s="5" t="s">
        <v>449</v>
      </c>
      <c r="C21" s="5" t="s">
        <v>14</v>
      </c>
      <c r="D21" s="5" t="s">
        <v>68</v>
      </c>
      <c r="E21" s="5" t="s">
        <v>16</v>
      </c>
      <c r="F21" s="6">
        <v>2071.64</v>
      </c>
      <c r="G21" s="6" t="s">
        <v>450</v>
      </c>
      <c r="H21" s="5">
        <v>0.24</v>
      </c>
      <c r="I21" s="12">
        <v>497.19</v>
      </c>
    </row>
    <row r="22" spans="1:9">
      <c r="I22" s="14">
        <v>273705.64</v>
      </c>
    </row>
  </sheetData>
  <mergeCells count="1">
    <mergeCell ref="A1:I2"/>
  </mergeCells>
  <hyperlinks>
    <hyperlink ref="A5" location="'5'!A1" display="5" xr:uid="{00000000-0004-0000-0000-000000000000}"/>
    <hyperlink ref="A6" location="'5.1'!A1" display="5.1" xr:uid="{00000000-0004-0000-0000-000001000000}"/>
    <hyperlink ref="F6" location="'5.1E'!A1" display="1016,09" xr:uid="{00000000-0004-0000-0000-000002000000}"/>
    <hyperlink ref="A7" location="'5.2'!A1" display="5.2" xr:uid="{00000000-0004-0000-0000-000003000000}"/>
    <hyperlink ref="F7" location="'5.2'!F2" display="258,96_x0009_" xr:uid="{00000000-0004-0000-0000-000004000000}"/>
    <hyperlink ref="A8" location="'5.3'!A1" display="5.3" xr:uid="{00000000-0004-0000-0000-000005000000}"/>
    <hyperlink ref="F8" location="'5.3E'!A1" display="1,00" xr:uid="{00000000-0004-0000-0000-000006000000}"/>
    <hyperlink ref="A9" location="'5.4'!A1" display="5.4" xr:uid="{00000000-0004-0000-0000-000007000000}"/>
    <hyperlink ref="F9" location="'5.4E'!A1" display="1,00" xr:uid="{00000000-0004-0000-0000-000008000000}"/>
    <hyperlink ref="A10" location="'5.5'!A1" display="5.5" xr:uid="{00000000-0004-0000-0000-000009000000}"/>
    <hyperlink ref="F10" location="'5.5E'!A1" display="50,00" xr:uid="{00000000-0004-0000-0000-00000A000000}"/>
    <hyperlink ref="A12" location="'5.7'!A1" display="5.7" xr:uid="{00000000-0004-0000-0000-00000D000000}"/>
    <hyperlink ref="F12" location="'5.7E'!A1" display="2,06" xr:uid="{00000000-0004-0000-0000-00000E000000}"/>
    <hyperlink ref="A13" location="'5.8'!A1" display="5.8" xr:uid="{00000000-0004-0000-0000-00000F000000}"/>
    <hyperlink ref="F13" location="'5.8E'!A1" display="18,37" xr:uid="{00000000-0004-0000-0000-000010000000}"/>
    <hyperlink ref="A14" location="'5.9'!A1" display="5.9" xr:uid="{00000000-0004-0000-0000-000011000000}"/>
    <hyperlink ref="F14" location="'5.9E'!A1" display="26,02" xr:uid="{00000000-0004-0000-0000-000012000000}"/>
    <hyperlink ref="A15" location="'5.10'!A1" display="5.10" xr:uid="{00000000-0004-0000-0000-000013000000}"/>
    <hyperlink ref="F15" location="'5.10E'!A1" display="22,00" xr:uid="{00000000-0004-0000-0000-000014000000}"/>
    <hyperlink ref="A16" location="'5.11'!A1" display="5.11" xr:uid="{00000000-0004-0000-0000-000015000000}"/>
    <hyperlink ref="F16" location="'5.11E'!A1" display="1092,04" xr:uid="{00000000-0004-0000-0000-000016000000}"/>
    <hyperlink ref="A17" location="'5.12'!A1" display="5.12" xr:uid="{00000000-0004-0000-0000-000017000000}"/>
    <hyperlink ref="F17" location="'5.12E'!A1" display="1,00" xr:uid="{00000000-0004-0000-0000-000018000000}"/>
    <hyperlink ref="A18" location="'5.13'!A1" display="5.13" xr:uid="{00000000-0004-0000-0000-000019000000}"/>
    <hyperlink ref="F18" location="'5.13'!F2" display="'5.13'!F2" xr:uid="{00000000-0004-0000-0000-00001A000000}"/>
    <hyperlink ref="A19" location="'5.14'!A1" display="5.14" xr:uid="{00000000-0004-0000-0000-00001B000000}"/>
    <hyperlink ref="F19" location="'5.14'!F2" display="'5.14'!F2" xr:uid="{00000000-0004-0000-0000-00001C000000}"/>
    <hyperlink ref="A20" location="'5.15'!A1" display="5.15" xr:uid="{00000000-0004-0000-0000-00001D000000}"/>
    <hyperlink ref="F20" location="'5.15'!F2" display="'5.15'!F2" xr:uid="{00000000-0004-0000-0000-00001E000000}"/>
    <hyperlink ref="A11" location="'5.6'!A1" display="5.6" xr:uid="{34F7A724-3D3B-480F-891C-B11009AF781F}"/>
    <hyperlink ref="F11" location="'5.6E'!A1" display="9,00" xr:uid="{62E0CF31-911E-40F7-8E87-727FF5C3DBAE}"/>
    <hyperlink ref="A21" location="'5.16'!A1" display="5.16" xr:uid="{CA5C335F-ADBC-4197-8902-D8251D93A562}"/>
    <hyperlink ref="F21" location="'5.16'!F2" display="'5.16'!F2" xr:uid="{8D104D11-E002-46C5-8988-03AF92C38DEC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42</v>
      </c>
      <c r="B2" s="5" t="s">
        <v>43</v>
      </c>
      <c r="C2" s="5" t="s">
        <v>14</v>
      </c>
      <c r="D2" s="5" t="s">
        <v>44</v>
      </c>
      <c r="E2" s="5" t="s">
        <v>40</v>
      </c>
      <c r="F2" s="5" t="s">
        <v>45</v>
      </c>
      <c r="G2" s="5">
        <v>502.27</v>
      </c>
      <c r="H2" s="5">
        <v>502.27</v>
      </c>
      <c r="I2" s="5">
        <v>9226.6998999999996</v>
      </c>
    </row>
    <row r="5" spans="1:9">
      <c r="A5" s="23" t="s">
        <v>69</v>
      </c>
      <c r="B5" s="23" t="s">
        <v>69</v>
      </c>
      <c r="C5" s="23" t="s">
        <v>69</v>
      </c>
      <c r="D5" s="23" t="s">
        <v>69</v>
      </c>
      <c r="E5" s="23" t="s">
        <v>69</v>
      </c>
    </row>
    <row r="6" spans="1:9">
      <c r="A6" s="24"/>
      <c r="B6" s="24"/>
      <c r="C6" s="24"/>
      <c r="D6" s="24"/>
      <c r="E6" s="24"/>
    </row>
    <row r="7" spans="1:9">
      <c r="A7" s="7" t="s">
        <v>1</v>
      </c>
      <c r="B7" s="7" t="s">
        <v>70</v>
      </c>
      <c r="C7" s="7" t="s">
        <v>71</v>
      </c>
      <c r="D7" s="7" t="s">
        <v>72</v>
      </c>
      <c r="E7" s="7" t="s">
        <v>9</v>
      </c>
    </row>
    <row r="8" spans="1:9">
      <c r="A8" s="8">
        <v>1</v>
      </c>
      <c r="B8" s="8" t="s">
        <v>73</v>
      </c>
      <c r="C8" s="8">
        <v>5</v>
      </c>
      <c r="D8" s="8" t="s">
        <v>116</v>
      </c>
      <c r="E8" s="8">
        <v>18.365591565237075</v>
      </c>
    </row>
    <row r="9" spans="1:9">
      <c r="A9" s="8" t="s">
        <v>76</v>
      </c>
      <c r="B9" s="8" t="s">
        <v>76</v>
      </c>
      <c r="C9" s="8">
        <f>SUBTOTAL(109,Criteria_Summary5.8[Elementos])</f>
        <v>5</v>
      </c>
      <c r="D9" s="8" t="s">
        <v>76</v>
      </c>
      <c r="E9" s="8">
        <f>SUBTOTAL(109,Criteria_Summary5.8[Total])</f>
        <v>18.365591565237075</v>
      </c>
    </row>
    <row r="10" spans="1:9">
      <c r="A10" s="9" t="s">
        <v>77</v>
      </c>
      <c r="B10" s="9">
        <v>0</v>
      </c>
      <c r="C10" s="10"/>
      <c r="D10" s="10"/>
      <c r="E10" s="9">
        <v>18.37</v>
      </c>
    </row>
    <row r="13" spans="1:9">
      <c r="A13" s="22" t="s">
        <v>116</v>
      </c>
      <c r="B13" s="22" t="s">
        <v>116</v>
      </c>
      <c r="C13" s="22" t="s">
        <v>116</v>
      </c>
      <c r="D13" s="22" t="s">
        <v>116</v>
      </c>
      <c r="E13" s="22" t="s">
        <v>116</v>
      </c>
    </row>
    <row r="14" spans="1:9">
      <c r="A14" s="19"/>
      <c r="B14" s="19"/>
      <c r="C14" s="19"/>
      <c r="D14" s="19"/>
      <c r="E14" s="19"/>
    </row>
    <row r="15" spans="1:9">
      <c r="A15" s="11" t="s">
        <v>70</v>
      </c>
      <c r="B15" s="11" t="s">
        <v>71</v>
      </c>
      <c r="C15" s="20" t="s">
        <v>78</v>
      </c>
      <c r="D15" s="20" t="s">
        <v>78</v>
      </c>
      <c r="E15" s="11" t="s">
        <v>9</v>
      </c>
    </row>
    <row r="16" spans="1:9">
      <c r="A16" s="8" t="s">
        <v>73</v>
      </c>
      <c r="B16" s="8">
        <v>5</v>
      </c>
      <c r="C16" s="18" t="s">
        <v>117</v>
      </c>
      <c r="D16" s="18" t="s">
        <v>117</v>
      </c>
      <c r="E16" s="8">
        <v>18.365591565237075</v>
      </c>
    </row>
    <row r="18" spans="1:5">
      <c r="A18" s="21" t="s">
        <v>92</v>
      </c>
      <c r="B18" s="21" t="s">
        <v>92</v>
      </c>
      <c r="C18" s="21" t="s">
        <v>92</v>
      </c>
      <c r="D18" s="21" t="s">
        <v>92</v>
      </c>
      <c r="E18" s="21" t="s">
        <v>92</v>
      </c>
    </row>
    <row r="19" spans="1:5">
      <c r="A19" s="20" t="s">
        <v>93</v>
      </c>
      <c r="B19" s="20" t="s">
        <v>93</v>
      </c>
      <c r="C19" s="20" t="s">
        <v>93</v>
      </c>
      <c r="D19" s="11" t="s">
        <v>94</v>
      </c>
      <c r="E19" s="11"/>
    </row>
    <row r="20" spans="1:5">
      <c r="A20" s="8"/>
      <c r="B20" s="8"/>
      <c r="C20" s="8"/>
      <c r="D20" s="8" t="s">
        <v>95</v>
      </c>
      <c r="E20" s="8" t="s">
        <v>84</v>
      </c>
    </row>
    <row r="22" spans="1:5">
      <c r="A22" s="21" t="s">
        <v>80</v>
      </c>
      <c r="B22" s="21" t="s">
        <v>80</v>
      </c>
      <c r="C22" s="21" t="s">
        <v>80</v>
      </c>
      <c r="D22" s="21" t="s">
        <v>80</v>
      </c>
      <c r="E22" s="21" t="s">
        <v>80</v>
      </c>
    </row>
    <row r="23" spans="1:5">
      <c r="A23" s="20" t="s">
        <v>81</v>
      </c>
      <c r="B23" s="11"/>
      <c r="C23" s="11"/>
      <c r="D23" s="11" t="s">
        <v>70</v>
      </c>
      <c r="E23" s="11"/>
    </row>
    <row r="24" spans="1:5">
      <c r="A24" s="18" t="s">
        <v>105</v>
      </c>
      <c r="B24" s="18" t="s">
        <v>105</v>
      </c>
      <c r="C24" s="18" t="s">
        <v>105</v>
      </c>
      <c r="D24" s="8" t="s">
        <v>106</v>
      </c>
      <c r="E24" s="8" t="s">
        <v>84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5'!A1" display="5.8" xr:uid="{00000000-0004-0000-0900-000000000000}"/>
    <hyperlink ref="F2" location="'5.8E'!A1" display="18,37" xr:uid="{00000000-0004-0000-0900-000001000000}"/>
    <hyperlink ref="E10" location="'5.8E'!A1" display="'5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4"/>
  <sheetViews>
    <sheetView showGridLines="0" topLeftCell="E1" workbookViewId="0">
      <selection activeCell="I2" sqref="I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46</v>
      </c>
      <c r="B2" s="15" t="s">
        <v>432</v>
      </c>
      <c r="C2" s="15" t="s">
        <v>28</v>
      </c>
      <c r="D2" s="5" t="s">
        <v>433</v>
      </c>
      <c r="E2" s="5" t="s">
        <v>40</v>
      </c>
      <c r="F2" s="5" t="s">
        <v>48</v>
      </c>
      <c r="G2" s="12">
        <v>1073.02</v>
      </c>
      <c r="H2" s="12">
        <v>1286.01</v>
      </c>
      <c r="I2" s="12">
        <v>33461.980000000003</v>
      </c>
    </row>
    <row r="5" spans="1:9">
      <c r="A5" s="23" t="s">
        <v>69</v>
      </c>
      <c r="B5" s="23" t="s">
        <v>69</v>
      </c>
      <c r="C5" s="23" t="s">
        <v>69</v>
      </c>
      <c r="D5" s="23" t="s">
        <v>69</v>
      </c>
      <c r="E5" s="23" t="s">
        <v>69</v>
      </c>
    </row>
    <row r="6" spans="1:9">
      <c r="A6" s="24"/>
      <c r="B6" s="24"/>
      <c r="C6" s="24"/>
      <c r="D6" s="24"/>
      <c r="E6" s="24"/>
    </row>
    <row r="7" spans="1:9">
      <c r="A7" s="7" t="s">
        <v>1</v>
      </c>
      <c r="B7" s="7" t="s">
        <v>70</v>
      </c>
      <c r="C7" s="7" t="s">
        <v>71</v>
      </c>
      <c r="D7" s="7" t="s">
        <v>72</v>
      </c>
      <c r="E7" s="7" t="s">
        <v>9</v>
      </c>
    </row>
    <row r="8" spans="1:9">
      <c r="A8" s="8">
        <v>1</v>
      </c>
      <c r="B8" s="8" t="s">
        <v>73</v>
      </c>
      <c r="C8" s="8">
        <v>4</v>
      </c>
      <c r="D8" s="8" t="s">
        <v>116</v>
      </c>
      <c r="E8" s="8">
        <v>26.019999998671171</v>
      </c>
    </row>
    <row r="9" spans="1:9">
      <c r="A9" s="8" t="s">
        <v>76</v>
      </c>
      <c r="B9" s="8" t="s">
        <v>76</v>
      </c>
      <c r="C9" s="8">
        <f>SUBTOTAL(109,Criteria_Summary5.9[Elementos])</f>
        <v>4</v>
      </c>
      <c r="D9" s="8" t="s">
        <v>76</v>
      </c>
      <c r="E9" s="8">
        <f>SUBTOTAL(109,Criteria_Summary5.9[Total])</f>
        <v>26.019999998671171</v>
      </c>
    </row>
    <row r="10" spans="1:9">
      <c r="A10" s="9" t="s">
        <v>77</v>
      </c>
      <c r="B10" s="9">
        <v>0</v>
      </c>
      <c r="C10" s="10"/>
      <c r="D10" s="10"/>
      <c r="E10" s="9">
        <v>26.02</v>
      </c>
    </row>
    <row r="13" spans="1:9">
      <c r="A13" s="22" t="s">
        <v>116</v>
      </c>
      <c r="B13" s="22" t="s">
        <v>116</v>
      </c>
      <c r="C13" s="22" t="s">
        <v>116</v>
      </c>
      <c r="D13" s="22" t="s">
        <v>116</v>
      </c>
      <c r="E13" s="22" t="s">
        <v>116</v>
      </c>
    </row>
    <row r="14" spans="1:9">
      <c r="A14" s="19"/>
      <c r="B14" s="19"/>
      <c r="C14" s="19"/>
      <c r="D14" s="19"/>
      <c r="E14" s="19"/>
    </row>
    <row r="15" spans="1:9">
      <c r="A15" s="11" t="s">
        <v>70</v>
      </c>
      <c r="B15" s="11" t="s">
        <v>71</v>
      </c>
      <c r="C15" s="20" t="s">
        <v>78</v>
      </c>
      <c r="D15" s="20" t="s">
        <v>78</v>
      </c>
      <c r="E15" s="11" t="s">
        <v>9</v>
      </c>
    </row>
    <row r="16" spans="1:9">
      <c r="A16" s="8" t="s">
        <v>73</v>
      </c>
      <c r="B16" s="8">
        <v>4</v>
      </c>
      <c r="C16" s="18" t="s">
        <v>117</v>
      </c>
      <c r="D16" s="18" t="s">
        <v>117</v>
      </c>
      <c r="E16" s="8">
        <v>26.019999998671171</v>
      </c>
    </row>
    <row r="18" spans="1:5">
      <c r="A18" s="21" t="s">
        <v>92</v>
      </c>
      <c r="B18" s="21" t="s">
        <v>92</v>
      </c>
      <c r="C18" s="21" t="s">
        <v>92</v>
      </c>
      <c r="D18" s="21" t="s">
        <v>92</v>
      </c>
      <c r="E18" s="21" t="s">
        <v>92</v>
      </c>
    </row>
    <row r="19" spans="1:5">
      <c r="A19" s="20" t="s">
        <v>93</v>
      </c>
      <c r="B19" s="20" t="s">
        <v>93</v>
      </c>
      <c r="C19" s="20" t="s">
        <v>93</v>
      </c>
      <c r="D19" s="11" t="s">
        <v>94</v>
      </c>
      <c r="E19" s="11"/>
    </row>
    <row r="20" spans="1:5">
      <c r="A20" s="8"/>
      <c r="B20" s="8"/>
      <c r="C20" s="8"/>
      <c r="D20" s="8" t="s">
        <v>95</v>
      </c>
      <c r="E20" s="8" t="s">
        <v>84</v>
      </c>
    </row>
    <row r="22" spans="1:5">
      <c r="A22" s="21" t="s">
        <v>80</v>
      </c>
      <c r="B22" s="21" t="s">
        <v>80</v>
      </c>
      <c r="C22" s="21" t="s">
        <v>80</v>
      </c>
      <c r="D22" s="21" t="s">
        <v>80</v>
      </c>
      <c r="E22" s="21" t="s">
        <v>80</v>
      </c>
    </row>
    <row r="23" spans="1:5">
      <c r="A23" s="20" t="s">
        <v>81</v>
      </c>
      <c r="B23" s="11"/>
      <c r="C23" s="11"/>
      <c r="D23" s="11" t="s">
        <v>70</v>
      </c>
      <c r="E23" s="11"/>
    </row>
    <row r="24" spans="1:5">
      <c r="A24" s="18" t="s">
        <v>105</v>
      </c>
      <c r="B24" s="18" t="s">
        <v>105</v>
      </c>
      <c r="C24" s="18" t="s">
        <v>105</v>
      </c>
      <c r="D24" s="8" t="s">
        <v>119</v>
      </c>
      <c r="E24" s="8" t="s">
        <v>84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5'!A1" display="5.9" xr:uid="{00000000-0004-0000-0A00-000000000000}"/>
    <hyperlink ref="F2" location="'5.9E'!A1" display="26,02" xr:uid="{00000000-0004-0000-0A00-000001000000}"/>
    <hyperlink ref="E10" location="'5.9E'!A1" display="'5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49</v>
      </c>
      <c r="B2" s="5" t="s">
        <v>50</v>
      </c>
      <c r="C2" s="5" t="s">
        <v>14</v>
      </c>
      <c r="D2" s="5" t="s">
        <v>51</v>
      </c>
      <c r="E2" s="5" t="s">
        <v>24</v>
      </c>
      <c r="F2" s="5" t="s">
        <v>120</v>
      </c>
      <c r="G2" s="5">
        <v>300.59365500000001</v>
      </c>
      <c r="H2" s="5">
        <v>360.26149551750007</v>
      </c>
      <c r="I2" s="5">
        <v>7925.7529013850017</v>
      </c>
    </row>
    <row r="5" spans="1:9">
      <c r="A5" s="23" t="s">
        <v>69</v>
      </c>
      <c r="B5" s="23" t="s">
        <v>69</v>
      </c>
      <c r="C5" s="23" t="s">
        <v>69</v>
      </c>
      <c r="D5" s="23" t="s">
        <v>69</v>
      </c>
      <c r="E5" s="23" t="s">
        <v>69</v>
      </c>
    </row>
    <row r="6" spans="1:9">
      <c r="A6" s="24"/>
      <c r="B6" s="24"/>
      <c r="C6" s="24"/>
      <c r="D6" s="24"/>
      <c r="E6" s="24"/>
    </row>
    <row r="7" spans="1:9">
      <c r="A7" s="7" t="s">
        <v>1</v>
      </c>
      <c r="B7" s="7" t="s">
        <v>70</v>
      </c>
      <c r="C7" s="7" t="s">
        <v>71</v>
      </c>
      <c r="D7" s="7" t="s">
        <v>72</v>
      </c>
      <c r="E7" s="7" t="s">
        <v>9</v>
      </c>
    </row>
    <row r="8" spans="1:9">
      <c r="A8" s="8">
        <v>1</v>
      </c>
      <c r="B8" s="8" t="s">
        <v>73</v>
      </c>
      <c r="C8" s="8">
        <v>1</v>
      </c>
      <c r="D8" s="8" t="s">
        <v>103</v>
      </c>
      <c r="E8" s="8">
        <v>1</v>
      </c>
    </row>
    <row r="9" spans="1:9">
      <c r="A9" s="8" t="s">
        <v>76</v>
      </c>
      <c r="B9" s="8" t="s">
        <v>76</v>
      </c>
      <c r="C9" s="8">
        <f>SUBTOTAL(109,Criteria_Summary5.10[Elementos])</f>
        <v>1</v>
      </c>
      <c r="D9" s="8" t="s">
        <v>76</v>
      </c>
      <c r="E9" s="8">
        <f>SUBTOTAL(109,Criteria_Summary5.10[Total])</f>
        <v>1</v>
      </c>
    </row>
    <row r="10" spans="1:9" ht="30">
      <c r="A10" s="9" t="s">
        <v>121</v>
      </c>
      <c r="B10" s="9">
        <v>22</v>
      </c>
      <c r="C10" s="10"/>
      <c r="D10" s="10"/>
      <c r="E10" s="9">
        <v>22</v>
      </c>
    </row>
    <row r="13" spans="1:9">
      <c r="A13" s="22" t="s">
        <v>103</v>
      </c>
      <c r="B13" s="22" t="s">
        <v>103</v>
      </c>
      <c r="C13" s="22" t="s">
        <v>103</v>
      </c>
      <c r="D13" s="22" t="s">
        <v>103</v>
      </c>
      <c r="E13" s="22" t="s">
        <v>103</v>
      </c>
    </row>
    <row r="14" spans="1:9">
      <c r="A14" s="19"/>
      <c r="B14" s="19"/>
      <c r="C14" s="19"/>
      <c r="D14" s="19"/>
      <c r="E14" s="19"/>
    </row>
    <row r="15" spans="1:9">
      <c r="A15" s="11" t="s">
        <v>70</v>
      </c>
      <c r="B15" s="11" t="s">
        <v>71</v>
      </c>
      <c r="C15" s="20" t="s">
        <v>78</v>
      </c>
      <c r="D15" s="20" t="s">
        <v>78</v>
      </c>
      <c r="E15" s="11" t="s">
        <v>9</v>
      </c>
    </row>
    <row r="16" spans="1:9">
      <c r="A16" s="8" t="s">
        <v>73</v>
      </c>
      <c r="B16" s="8">
        <v>1</v>
      </c>
      <c r="C16" s="18" t="s">
        <v>104</v>
      </c>
      <c r="D16" s="18" t="s">
        <v>104</v>
      </c>
      <c r="E16" s="8">
        <v>1</v>
      </c>
    </row>
    <row r="18" spans="1:5">
      <c r="A18" s="21" t="s">
        <v>92</v>
      </c>
      <c r="B18" s="21" t="s">
        <v>92</v>
      </c>
      <c r="C18" s="21" t="s">
        <v>92</v>
      </c>
      <c r="D18" s="21" t="s">
        <v>92</v>
      </c>
      <c r="E18" s="21" t="s">
        <v>92</v>
      </c>
    </row>
    <row r="19" spans="1:5">
      <c r="A19" s="20" t="s">
        <v>93</v>
      </c>
      <c r="B19" s="20" t="s">
        <v>93</v>
      </c>
      <c r="C19" s="20" t="s">
        <v>93</v>
      </c>
      <c r="D19" s="11" t="s">
        <v>94</v>
      </c>
      <c r="E19" s="11"/>
    </row>
    <row r="20" spans="1:5">
      <c r="A20" s="8"/>
      <c r="B20" s="8"/>
      <c r="C20" s="8"/>
      <c r="D20" s="8" t="s">
        <v>95</v>
      </c>
      <c r="E20" s="8" t="s">
        <v>84</v>
      </c>
    </row>
    <row r="22" spans="1:5">
      <c r="A22" s="21" t="s">
        <v>80</v>
      </c>
      <c r="B22" s="21" t="s">
        <v>80</v>
      </c>
      <c r="C22" s="21" t="s">
        <v>80</v>
      </c>
      <c r="D22" s="21" t="s">
        <v>80</v>
      </c>
      <c r="E22" s="21" t="s">
        <v>80</v>
      </c>
    </row>
    <row r="23" spans="1:5">
      <c r="A23" s="20" t="s">
        <v>81</v>
      </c>
      <c r="B23" s="11"/>
      <c r="C23" s="11"/>
      <c r="D23" s="11" t="s">
        <v>70</v>
      </c>
      <c r="E23" s="11"/>
    </row>
    <row r="24" spans="1:5">
      <c r="A24" s="18" t="s">
        <v>105</v>
      </c>
      <c r="B24" s="18" t="s">
        <v>105</v>
      </c>
      <c r="C24" s="18" t="s">
        <v>105</v>
      </c>
      <c r="D24" s="8" t="s">
        <v>106</v>
      </c>
      <c r="E24" s="8" t="s">
        <v>84</v>
      </c>
    </row>
    <row r="26" spans="1:5">
      <c r="A26" s="21" t="s">
        <v>107</v>
      </c>
      <c r="B26" s="21" t="s">
        <v>107</v>
      </c>
      <c r="C26" s="21" t="s">
        <v>107</v>
      </c>
      <c r="D26" s="21" t="s">
        <v>107</v>
      </c>
      <c r="E26" s="21" t="s">
        <v>107</v>
      </c>
    </row>
    <row r="27" spans="1:5">
      <c r="A27" s="11" t="s">
        <v>70</v>
      </c>
      <c r="B27" s="11" t="s">
        <v>108</v>
      </c>
      <c r="C27" s="11" t="s">
        <v>109</v>
      </c>
      <c r="D27" s="11" t="s">
        <v>110</v>
      </c>
      <c r="E27" s="11"/>
    </row>
    <row r="28" spans="1:5">
      <c r="A28" s="8" t="s">
        <v>111</v>
      </c>
      <c r="B28" s="8" t="s">
        <v>112</v>
      </c>
      <c r="C28" s="8" t="s">
        <v>113</v>
      </c>
      <c r="D28" s="8" t="s">
        <v>114</v>
      </c>
      <c r="E28" s="8" t="s">
        <v>115</v>
      </c>
    </row>
  </sheetData>
  <mergeCells count="12">
    <mergeCell ref="A5:E5"/>
    <mergeCell ref="A6:E6"/>
    <mergeCell ref="A13:E13"/>
    <mergeCell ref="A14:E14"/>
    <mergeCell ref="C15:D15"/>
    <mergeCell ref="A24:C24"/>
    <mergeCell ref="A26:E26"/>
    <mergeCell ref="C16:D16"/>
    <mergeCell ref="A18:E18"/>
    <mergeCell ref="A19:C19"/>
    <mergeCell ref="A22:E22"/>
    <mergeCell ref="A23"/>
  </mergeCells>
  <hyperlinks>
    <hyperlink ref="A2" location="'5'!A1" display="5.10" xr:uid="{00000000-0004-0000-0B00-000000000000}"/>
    <hyperlink ref="F2" location="'5.10E'!A1" display="22" xr:uid="{00000000-0004-0000-0B00-000001000000}"/>
    <hyperlink ref="E10" location="'5.10E'!A1" display="'5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FF0D8"/>
  </sheetPr>
  <dimension ref="A1:I3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53</v>
      </c>
      <c r="B2" s="5" t="s">
        <v>54</v>
      </c>
      <c r="C2" s="5" t="s">
        <v>14</v>
      </c>
      <c r="D2" s="5" t="s">
        <v>55</v>
      </c>
      <c r="E2" s="5" t="s">
        <v>16</v>
      </c>
      <c r="F2" s="5" t="s">
        <v>56</v>
      </c>
      <c r="G2" s="5">
        <v>1.8152086199999999</v>
      </c>
      <c r="H2" s="5">
        <v>2.1755275310700002</v>
      </c>
      <c r="I2" s="5">
        <v>2375.7630850296828</v>
      </c>
    </row>
    <row r="5" spans="1:9">
      <c r="A5" s="23" t="s">
        <v>69</v>
      </c>
      <c r="B5" s="23" t="s">
        <v>69</v>
      </c>
      <c r="C5" s="23" t="s">
        <v>69</v>
      </c>
      <c r="D5" s="23" t="s">
        <v>69</v>
      </c>
      <c r="E5" s="23" t="s">
        <v>69</v>
      </c>
    </row>
    <row r="6" spans="1:9">
      <c r="A6" s="24"/>
      <c r="B6" s="24"/>
      <c r="C6" s="24"/>
      <c r="D6" s="24"/>
      <c r="E6" s="24"/>
    </row>
    <row r="7" spans="1:9">
      <c r="A7" s="7" t="s">
        <v>1</v>
      </c>
      <c r="B7" s="7" t="s">
        <v>70</v>
      </c>
      <c r="C7" s="7" t="s">
        <v>71</v>
      </c>
      <c r="D7" s="7" t="s">
        <v>72</v>
      </c>
      <c r="E7" s="7" t="s">
        <v>9</v>
      </c>
    </row>
    <row r="8" spans="1:9">
      <c r="A8" s="8">
        <v>1</v>
      </c>
      <c r="B8" s="8" t="s">
        <v>73</v>
      </c>
      <c r="C8" s="8">
        <v>4</v>
      </c>
      <c r="D8" s="8" t="s">
        <v>75</v>
      </c>
      <c r="E8" s="8">
        <v>209.37526476919447</v>
      </c>
    </row>
    <row r="9" spans="1:9">
      <c r="A9" s="8">
        <v>2</v>
      </c>
      <c r="B9" s="8" t="s">
        <v>73</v>
      </c>
      <c r="C9" s="8">
        <v>6</v>
      </c>
      <c r="D9" s="8" t="s">
        <v>122</v>
      </c>
      <c r="E9" s="8">
        <v>882.66399966953202</v>
      </c>
    </row>
    <row r="10" spans="1:9">
      <c r="A10" s="8" t="s">
        <v>76</v>
      </c>
      <c r="B10" s="8" t="s">
        <v>76</v>
      </c>
      <c r="C10" s="8">
        <f>SUBTOTAL(109,Criteria_Summary5.11[Elementos])</f>
        <v>10</v>
      </c>
      <c r="D10" s="8" t="s">
        <v>76</v>
      </c>
      <c r="E10" s="8">
        <f>SUBTOTAL(109,Criteria_Summary5.11[Total])</f>
        <v>1092.0392644387266</v>
      </c>
    </row>
    <row r="11" spans="1:9">
      <c r="A11" s="9" t="s">
        <v>77</v>
      </c>
      <c r="B11" s="9">
        <v>0</v>
      </c>
      <c r="C11" s="10"/>
      <c r="D11" s="10"/>
      <c r="E11" s="9">
        <v>1092.04</v>
      </c>
    </row>
    <row r="14" spans="1:9">
      <c r="A14" s="22" t="s">
        <v>75</v>
      </c>
      <c r="B14" s="22" t="s">
        <v>75</v>
      </c>
      <c r="C14" s="22" t="s">
        <v>75</v>
      </c>
      <c r="D14" s="22" t="s">
        <v>75</v>
      </c>
      <c r="E14" s="22" t="s">
        <v>75</v>
      </c>
    </row>
    <row r="15" spans="1:9">
      <c r="A15" s="19"/>
      <c r="B15" s="19"/>
      <c r="C15" s="19"/>
      <c r="D15" s="19"/>
      <c r="E15" s="19"/>
    </row>
    <row r="16" spans="1:9">
      <c r="A16" s="11" t="s">
        <v>70</v>
      </c>
      <c r="B16" s="11" t="s">
        <v>71</v>
      </c>
      <c r="C16" s="20" t="s">
        <v>78</v>
      </c>
      <c r="D16" s="20" t="s">
        <v>78</v>
      </c>
      <c r="E16" s="11" t="s">
        <v>9</v>
      </c>
    </row>
    <row r="17" spans="1:5">
      <c r="A17" s="8" t="s">
        <v>73</v>
      </c>
      <c r="B17" s="8">
        <v>4</v>
      </c>
      <c r="C17" s="18" t="s">
        <v>79</v>
      </c>
      <c r="D17" s="18" t="s">
        <v>79</v>
      </c>
      <c r="E17" s="8">
        <v>209.37526476919447</v>
      </c>
    </row>
    <row r="19" spans="1:5">
      <c r="A19" s="21" t="s">
        <v>80</v>
      </c>
      <c r="B19" s="21" t="s">
        <v>80</v>
      </c>
      <c r="C19" s="21" t="s">
        <v>80</v>
      </c>
      <c r="D19" s="21" t="s">
        <v>80</v>
      </c>
      <c r="E19" s="21" t="s">
        <v>80</v>
      </c>
    </row>
    <row r="20" spans="1:5">
      <c r="A20" s="20" t="s">
        <v>81</v>
      </c>
      <c r="B20" s="11"/>
      <c r="C20" s="11"/>
      <c r="D20" s="11" t="s">
        <v>70</v>
      </c>
      <c r="E20" s="11"/>
    </row>
    <row r="21" spans="1:5">
      <c r="A21" s="18" t="s">
        <v>85</v>
      </c>
      <c r="B21" s="18" t="s">
        <v>85</v>
      </c>
      <c r="C21" s="18" t="s">
        <v>85</v>
      </c>
      <c r="D21" s="8" t="s">
        <v>123</v>
      </c>
      <c r="E21" s="8" t="s">
        <v>84</v>
      </c>
    </row>
    <row r="23" spans="1:5">
      <c r="A23" s="22" t="s">
        <v>122</v>
      </c>
      <c r="B23" s="22" t="s">
        <v>122</v>
      </c>
      <c r="C23" s="22" t="s">
        <v>122</v>
      </c>
      <c r="D23" s="22" t="s">
        <v>122</v>
      </c>
      <c r="E23" s="22" t="s">
        <v>122</v>
      </c>
    </row>
    <row r="24" spans="1:5">
      <c r="A24" s="19"/>
      <c r="B24" s="19"/>
      <c r="C24" s="19"/>
      <c r="D24" s="19"/>
      <c r="E24" s="19"/>
    </row>
    <row r="25" spans="1:5">
      <c r="A25" s="11" t="s">
        <v>70</v>
      </c>
      <c r="B25" s="11" t="s">
        <v>71</v>
      </c>
      <c r="C25" s="20" t="s">
        <v>78</v>
      </c>
      <c r="D25" s="20" t="s">
        <v>78</v>
      </c>
      <c r="E25" s="11" t="s">
        <v>9</v>
      </c>
    </row>
    <row r="26" spans="1:5">
      <c r="A26" s="8" t="s">
        <v>73</v>
      </c>
      <c r="B26" s="8">
        <v>6</v>
      </c>
      <c r="C26" s="18" t="s">
        <v>79</v>
      </c>
      <c r="D26" s="18" t="s">
        <v>79</v>
      </c>
      <c r="E26" s="8">
        <v>882.66399966953202</v>
      </c>
    </row>
    <row r="28" spans="1:5">
      <c r="A28" s="21" t="s">
        <v>80</v>
      </c>
      <c r="B28" s="21" t="s">
        <v>80</v>
      </c>
      <c r="C28" s="21" t="s">
        <v>80</v>
      </c>
      <c r="D28" s="21" t="s">
        <v>80</v>
      </c>
      <c r="E28" s="21" t="s">
        <v>80</v>
      </c>
    </row>
    <row r="29" spans="1:5">
      <c r="A29" s="20" t="s">
        <v>81</v>
      </c>
      <c r="B29" s="11"/>
      <c r="C29" s="11"/>
      <c r="D29" s="11" t="s">
        <v>70</v>
      </c>
      <c r="E29" s="11"/>
    </row>
    <row r="30" spans="1:5">
      <c r="A30" s="18" t="s">
        <v>124</v>
      </c>
      <c r="B30" s="18" t="s">
        <v>124</v>
      </c>
      <c r="C30" s="18" t="s">
        <v>124</v>
      </c>
      <c r="D30" s="8" t="s">
        <v>125</v>
      </c>
      <c r="E30" s="8" t="s">
        <v>84</v>
      </c>
    </row>
  </sheetData>
  <mergeCells count="16">
    <mergeCell ref="A5:E5"/>
    <mergeCell ref="A6:E6"/>
    <mergeCell ref="A14:E14"/>
    <mergeCell ref="A15:E15"/>
    <mergeCell ref="C16:D16"/>
    <mergeCell ref="C17:D17"/>
    <mergeCell ref="A19:E19"/>
    <mergeCell ref="A20"/>
    <mergeCell ref="A21:C21"/>
    <mergeCell ref="A23:E23"/>
    <mergeCell ref="A30:C30"/>
    <mergeCell ref="A24:E24"/>
    <mergeCell ref="C25:D25"/>
    <mergeCell ref="C26:D26"/>
    <mergeCell ref="A28:E28"/>
    <mergeCell ref="A29"/>
  </mergeCells>
  <hyperlinks>
    <hyperlink ref="A2" location="'5'!A1" display="5.11" xr:uid="{00000000-0004-0000-0C00-000000000000}"/>
    <hyperlink ref="F2" location="'5.11E'!A1" display="1092,04" xr:uid="{00000000-0004-0000-0C00-000001000000}"/>
    <hyperlink ref="E11" location="'5.11E'!A1" display="'5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48.75">
      <c r="A2" s="5" t="s">
        <v>57</v>
      </c>
      <c r="B2" s="5" t="s">
        <v>58</v>
      </c>
      <c r="C2" s="5" t="s">
        <v>28</v>
      </c>
      <c r="D2" s="5" t="s">
        <v>59</v>
      </c>
      <c r="E2" s="5" t="s">
        <v>24</v>
      </c>
      <c r="F2" s="5" t="s">
        <v>89</v>
      </c>
      <c r="G2" s="5">
        <v>2907.69</v>
      </c>
      <c r="H2" s="5">
        <v>3484.8664650000005</v>
      </c>
      <c r="I2" s="5">
        <v>3484.8664650000005</v>
      </c>
    </row>
    <row r="5" spans="1:9">
      <c r="A5" s="23" t="s">
        <v>69</v>
      </c>
      <c r="B5" s="23" t="s">
        <v>69</v>
      </c>
      <c r="C5" s="23" t="s">
        <v>69</v>
      </c>
      <c r="D5" s="23" t="s">
        <v>69</v>
      </c>
      <c r="E5" s="23" t="s">
        <v>69</v>
      </c>
    </row>
    <row r="6" spans="1:9">
      <c r="A6" s="24"/>
      <c r="B6" s="24"/>
      <c r="C6" s="24"/>
      <c r="D6" s="24"/>
      <c r="E6" s="24"/>
    </row>
    <row r="7" spans="1:9">
      <c r="A7" s="7" t="s">
        <v>1</v>
      </c>
      <c r="B7" s="7" t="s">
        <v>70</v>
      </c>
      <c r="C7" s="7" t="s">
        <v>71</v>
      </c>
      <c r="D7" s="7" t="s">
        <v>72</v>
      </c>
      <c r="E7" s="7" t="s">
        <v>9</v>
      </c>
    </row>
    <row r="8" spans="1:9">
      <c r="A8" s="8">
        <v>1</v>
      </c>
      <c r="B8" s="8" t="s">
        <v>73</v>
      </c>
      <c r="C8" s="8">
        <v>1</v>
      </c>
      <c r="D8" s="8" t="s">
        <v>90</v>
      </c>
      <c r="E8" s="8">
        <v>1</v>
      </c>
    </row>
    <row r="9" spans="1:9">
      <c r="A9" s="8" t="s">
        <v>76</v>
      </c>
      <c r="B9" s="8" t="s">
        <v>76</v>
      </c>
      <c r="C9" s="8">
        <f>SUBTOTAL(109,Criteria_Summary5.12[Elementos])</f>
        <v>1</v>
      </c>
      <c r="D9" s="8" t="s">
        <v>76</v>
      </c>
      <c r="E9" s="8">
        <f>SUBTOTAL(109,Criteria_Summary5.12[Total])</f>
        <v>1</v>
      </c>
    </row>
    <row r="10" spans="1:9">
      <c r="A10" s="9" t="s">
        <v>77</v>
      </c>
      <c r="B10" s="9">
        <v>0</v>
      </c>
      <c r="C10" s="10"/>
      <c r="D10" s="10"/>
      <c r="E10" s="9">
        <v>1</v>
      </c>
    </row>
    <row r="13" spans="1:9">
      <c r="A13" s="22" t="s">
        <v>90</v>
      </c>
      <c r="B13" s="22" t="s">
        <v>90</v>
      </c>
      <c r="C13" s="22" t="s">
        <v>90</v>
      </c>
      <c r="D13" s="22" t="s">
        <v>90</v>
      </c>
      <c r="E13" s="22" t="s">
        <v>90</v>
      </c>
    </row>
    <row r="14" spans="1:9">
      <c r="A14" s="19"/>
      <c r="B14" s="19"/>
      <c r="C14" s="19"/>
      <c r="D14" s="19"/>
      <c r="E14" s="19"/>
    </row>
    <row r="15" spans="1:9">
      <c r="A15" s="11" t="s">
        <v>70</v>
      </c>
      <c r="B15" s="11" t="s">
        <v>71</v>
      </c>
      <c r="C15" s="20" t="s">
        <v>78</v>
      </c>
      <c r="D15" s="20" t="s">
        <v>78</v>
      </c>
      <c r="E15" s="11" t="s">
        <v>9</v>
      </c>
    </row>
    <row r="16" spans="1:9">
      <c r="A16" s="8" t="s">
        <v>73</v>
      </c>
      <c r="B16" s="8">
        <v>1</v>
      </c>
      <c r="C16" s="18" t="s">
        <v>91</v>
      </c>
      <c r="D16" s="18" t="s">
        <v>91</v>
      </c>
      <c r="E16" s="8">
        <v>1</v>
      </c>
    </row>
    <row r="18" spans="1:5">
      <c r="A18" s="21" t="s">
        <v>92</v>
      </c>
      <c r="B18" s="21" t="s">
        <v>92</v>
      </c>
      <c r="C18" s="21" t="s">
        <v>92</v>
      </c>
      <c r="D18" s="21" t="s">
        <v>92</v>
      </c>
      <c r="E18" s="21" t="s">
        <v>92</v>
      </c>
    </row>
    <row r="19" spans="1:5">
      <c r="A19" s="20" t="s">
        <v>93</v>
      </c>
      <c r="B19" s="20" t="s">
        <v>93</v>
      </c>
      <c r="C19" s="20" t="s">
        <v>93</v>
      </c>
      <c r="D19" s="11" t="s">
        <v>94</v>
      </c>
      <c r="E19" s="11"/>
    </row>
    <row r="20" spans="1:5">
      <c r="A20" s="8"/>
      <c r="B20" s="8"/>
      <c r="C20" s="8"/>
      <c r="D20" s="8" t="s">
        <v>95</v>
      </c>
      <c r="E20" s="8" t="s">
        <v>84</v>
      </c>
    </row>
    <row r="22" spans="1:5">
      <c r="A22" s="21" t="s">
        <v>80</v>
      </c>
      <c r="B22" s="21" t="s">
        <v>80</v>
      </c>
      <c r="C22" s="21" t="s">
        <v>80</v>
      </c>
      <c r="D22" s="21" t="s">
        <v>80</v>
      </c>
      <c r="E22" s="21" t="s">
        <v>80</v>
      </c>
    </row>
    <row r="23" spans="1:5">
      <c r="A23" s="20" t="s">
        <v>81</v>
      </c>
      <c r="B23" s="11"/>
      <c r="C23" s="11"/>
      <c r="D23" s="11" t="s">
        <v>70</v>
      </c>
      <c r="E23" s="11"/>
    </row>
    <row r="24" spans="1:5">
      <c r="A24" s="18" t="s">
        <v>96</v>
      </c>
      <c r="B24" s="18" t="s">
        <v>96</v>
      </c>
      <c r="C24" s="18" t="s">
        <v>96</v>
      </c>
      <c r="D24" s="8" t="s">
        <v>96</v>
      </c>
      <c r="E24" s="8" t="s">
        <v>84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5'!A1" display="5.12" xr:uid="{00000000-0004-0000-0D00-000000000000}"/>
    <hyperlink ref="F2" location="'5.12E'!A1" display="1" xr:uid="{00000000-0004-0000-0D00-000001000000}"/>
    <hyperlink ref="E10" location="'5.12E'!A1" display="'5.12E'!A1" xr:uid="{00000000-0004-0000-0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FF0D8"/>
  </sheetPr>
  <dimension ref="A1:I2"/>
  <sheetViews>
    <sheetView showGridLines="0" topLeftCell="D1" workbookViewId="0">
      <selection activeCell="D23" sqref="D23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60</v>
      </c>
      <c r="B2" s="5" t="s">
        <v>61</v>
      </c>
      <c r="C2" s="5" t="s">
        <v>14</v>
      </c>
      <c r="D2" s="5" t="s">
        <v>62</v>
      </c>
      <c r="E2" s="5" t="s">
        <v>454</v>
      </c>
      <c r="F2" s="12">
        <v>2589.56</v>
      </c>
      <c r="G2" s="5">
        <v>37.770000000000003</v>
      </c>
      <c r="H2" s="5">
        <v>45.267345000000006</v>
      </c>
      <c r="I2" s="12">
        <v>117203.48</v>
      </c>
    </row>
  </sheetData>
  <hyperlinks>
    <hyperlink ref="A2" location="'5'!A1" display="5.13" xr:uid="{00000000-0004-0000-0E00-000000000000}"/>
    <hyperlink ref="F2" location="'5.13E'!A1" display="2644,34" xr:uid="{00000000-0004-0000-0E00-000001000000}"/>
  </hyperlink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DFF0D8"/>
  </sheetPr>
  <dimension ref="A1:I2"/>
  <sheetViews>
    <sheetView showGridLines="0" topLeftCell="D1" workbookViewId="0">
      <selection activeCell="F12" sqref="F1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6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63</v>
      </c>
      <c r="B2" s="5" t="s">
        <v>64</v>
      </c>
      <c r="C2" s="5" t="s">
        <v>14</v>
      </c>
      <c r="D2" s="5" t="s">
        <v>65</v>
      </c>
      <c r="E2" s="5" t="s">
        <v>454</v>
      </c>
      <c r="F2" s="15">
        <v>606.41999999999996</v>
      </c>
      <c r="G2" s="5">
        <v>97.02</v>
      </c>
      <c r="H2" s="5">
        <v>116.27847000000001</v>
      </c>
      <c r="I2" s="12">
        <v>70508.45</v>
      </c>
    </row>
  </sheetData>
  <hyperlinks>
    <hyperlink ref="A2" location="'5'!A1" display="5.14" xr:uid="{00000000-0004-0000-0F00-000000000000}"/>
    <hyperlink ref="F2" location="'5.14E'!A1" display="1297,37" xr:uid="{00000000-0004-0000-0F00-000001000000}"/>
  </hyperlink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DFF0D8"/>
  </sheetPr>
  <dimension ref="A1:I2"/>
  <sheetViews>
    <sheetView showGridLines="0" topLeftCell="D1" workbookViewId="0">
      <selection activeCell="G4" sqref="G4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66</v>
      </c>
      <c r="B2" s="5" t="s">
        <v>67</v>
      </c>
      <c r="C2" s="5" t="s">
        <v>14</v>
      </c>
      <c r="D2" s="5" t="s">
        <v>68</v>
      </c>
      <c r="E2" s="5" t="s">
        <v>16</v>
      </c>
      <c r="F2" s="5" t="s">
        <v>453</v>
      </c>
      <c r="G2" s="5">
        <v>0.68625809999999998</v>
      </c>
      <c r="H2" s="5">
        <v>0.82248033285000011</v>
      </c>
      <c r="I2" s="12">
        <v>1762.43</v>
      </c>
    </row>
  </sheetData>
  <hyperlinks>
    <hyperlink ref="A2" location="'5'!A1" display="5.15" xr:uid="{00000000-0004-0000-1000-000000000000}"/>
    <hyperlink ref="F2" location="'5.15E'!A1" display="682,99" xr:uid="{00000000-0004-0000-1000-000001000000}"/>
  </hyperlink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322AC-A535-40AB-9417-2E518B9AAEA0}">
  <sheetPr>
    <tabColor rgb="FFDFF0D8"/>
  </sheetPr>
  <dimension ref="A1:I2"/>
  <sheetViews>
    <sheetView showGridLines="0" topLeftCell="D1" workbookViewId="0">
      <selection activeCell="D14" sqref="D14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448</v>
      </c>
      <c r="B2" s="5" t="s">
        <v>449</v>
      </c>
      <c r="C2" s="5" t="s">
        <v>14</v>
      </c>
      <c r="D2" s="5" t="s">
        <v>451</v>
      </c>
      <c r="E2" s="5" t="s">
        <v>16</v>
      </c>
      <c r="F2" s="5" t="s">
        <v>452</v>
      </c>
      <c r="G2" s="5">
        <v>0.2</v>
      </c>
      <c r="H2" s="5">
        <v>0.24</v>
      </c>
      <c r="I2" s="5">
        <v>497.19</v>
      </c>
    </row>
  </sheetData>
  <hyperlinks>
    <hyperlink ref="A2" location="'5'!A1" display="5.15" xr:uid="{508E665C-7152-4CBF-A968-36A05749DB14}"/>
    <hyperlink ref="F2" location="'5.15E'!A1" display="682,99" xr:uid="{C923C1EC-9D5E-4464-B012-FE267CE13A36}"/>
  </hyperlink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245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6" t="s">
        <v>15</v>
      </c>
      <c r="B1" s="26" t="s">
        <v>15</v>
      </c>
      <c r="C1" s="26" t="s">
        <v>15</v>
      </c>
      <c r="D1" s="26" t="s">
        <v>15</v>
      </c>
      <c r="E1" s="26" t="s">
        <v>15</v>
      </c>
    </row>
    <row r="2" spans="1:5">
      <c r="A2" s="26" t="s">
        <v>15</v>
      </c>
      <c r="B2" s="26" t="s">
        <v>15</v>
      </c>
      <c r="C2" s="26" t="s">
        <v>15</v>
      </c>
      <c r="D2" s="26" t="s">
        <v>15</v>
      </c>
      <c r="E2" s="26" t="s">
        <v>15</v>
      </c>
    </row>
    <row r="4" spans="1:5">
      <c r="A4" s="22" t="s">
        <v>74</v>
      </c>
      <c r="B4" s="22" t="s">
        <v>74</v>
      </c>
      <c r="C4" s="22" t="s">
        <v>74</v>
      </c>
      <c r="D4" s="22" t="s">
        <v>74</v>
      </c>
      <c r="E4" s="22" t="s">
        <v>74</v>
      </c>
    </row>
    <row r="5" spans="1:5">
      <c r="A5" s="25" t="s">
        <v>76</v>
      </c>
      <c r="B5" s="25" t="s">
        <v>76</v>
      </c>
      <c r="C5" s="25" t="s">
        <v>76</v>
      </c>
      <c r="D5" s="25" t="s">
        <v>76</v>
      </c>
      <c r="E5" s="25" t="s">
        <v>76</v>
      </c>
    </row>
    <row r="6" spans="1:5">
      <c r="A6" s="7" t="s">
        <v>126</v>
      </c>
      <c r="B6" s="7" t="s">
        <v>127</v>
      </c>
      <c r="C6" s="7" t="s">
        <v>128</v>
      </c>
      <c r="D6" s="7" t="s">
        <v>129</v>
      </c>
      <c r="E6" s="7" t="s">
        <v>130</v>
      </c>
    </row>
    <row r="7" spans="1:5">
      <c r="A7" s="8" t="s">
        <v>131</v>
      </c>
      <c r="B7" s="8" t="s">
        <v>95</v>
      </c>
      <c r="C7" s="8" t="s">
        <v>83</v>
      </c>
      <c r="D7" s="8" t="s">
        <v>132</v>
      </c>
      <c r="E7" s="8">
        <v>4.306799859490603</v>
      </c>
    </row>
    <row r="8" spans="1:5">
      <c r="A8" s="8" t="s">
        <v>131</v>
      </c>
      <c r="B8" s="8" t="s">
        <v>95</v>
      </c>
      <c r="C8" s="8" t="s">
        <v>83</v>
      </c>
      <c r="D8" s="8" t="s">
        <v>133</v>
      </c>
      <c r="E8" s="8">
        <v>3.9515966514811813</v>
      </c>
    </row>
    <row r="9" spans="1:5">
      <c r="A9" s="8" t="s">
        <v>131</v>
      </c>
      <c r="B9" s="8" t="s">
        <v>95</v>
      </c>
      <c r="C9" s="8" t="s">
        <v>83</v>
      </c>
      <c r="D9" s="8" t="s">
        <v>134</v>
      </c>
      <c r="E9" s="8">
        <v>4.9999992850315405</v>
      </c>
    </row>
    <row r="10" spans="1:5">
      <c r="A10" s="8" t="s">
        <v>131</v>
      </c>
      <c r="B10" s="8" t="s">
        <v>95</v>
      </c>
      <c r="C10" s="8" t="s">
        <v>83</v>
      </c>
      <c r="D10" s="8" t="s">
        <v>135</v>
      </c>
      <c r="E10" s="8">
        <v>4.999999034692082</v>
      </c>
    </row>
    <row r="11" spans="1:5">
      <c r="A11" s="8" t="s">
        <v>131</v>
      </c>
      <c r="B11" s="8" t="s">
        <v>95</v>
      </c>
      <c r="C11" s="8" t="s">
        <v>83</v>
      </c>
      <c r="D11" s="8" t="s">
        <v>136</v>
      </c>
      <c r="E11" s="8">
        <v>4.9999990466130173</v>
      </c>
    </row>
    <row r="12" spans="1:5">
      <c r="A12" s="8" t="s">
        <v>131</v>
      </c>
      <c r="B12" s="8" t="s">
        <v>95</v>
      </c>
      <c r="C12" s="8" t="s">
        <v>83</v>
      </c>
      <c r="D12" s="8" t="s">
        <v>137</v>
      </c>
      <c r="E12" s="8">
        <v>4.9999990466130075</v>
      </c>
    </row>
    <row r="13" spans="1:5">
      <c r="A13" s="8" t="s">
        <v>131</v>
      </c>
      <c r="B13" s="8" t="s">
        <v>95</v>
      </c>
      <c r="C13" s="8" t="s">
        <v>83</v>
      </c>
      <c r="D13" s="8" t="s">
        <v>138</v>
      </c>
      <c r="E13" s="8">
        <v>4.999998907138111</v>
      </c>
    </row>
    <row r="14" spans="1:5">
      <c r="A14" s="8" t="s">
        <v>131</v>
      </c>
      <c r="B14" s="8" t="s">
        <v>95</v>
      </c>
      <c r="C14" s="8" t="s">
        <v>83</v>
      </c>
      <c r="D14" s="8" t="s">
        <v>139</v>
      </c>
      <c r="E14" s="8">
        <v>3.9512599877567038</v>
      </c>
    </row>
    <row r="15" spans="1:5">
      <c r="A15" s="8" t="s">
        <v>131</v>
      </c>
      <c r="B15" s="8" t="s">
        <v>95</v>
      </c>
      <c r="C15" s="8" t="s">
        <v>83</v>
      </c>
      <c r="D15" s="8" t="s">
        <v>140</v>
      </c>
      <c r="E15" s="8">
        <v>4.9999991360199321</v>
      </c>
    </row>
    <row r="16" spans="1:5">
      <c r="A16" s="8" t="s">
        <v>131</v>
      </c>
      <c r="B16" s="8" t="s">
        <v>95</v>
      </c>
      <c r="C16" s="8" t="s">
        <v>83</v>
      </c>
      <c r="D16" s="8" t="s">
        <v>141</v>
      </c>
      <c r="E16" s="8">
        <v>4.9999992850315422</v>
      </c>
    </row>
    <row r="17" spans="1:5">
      <c r="A17" s="8" t="s">
        <v>131</v>
      </c>
      <c r="B17" s="8" t="s">
        <v>95</v>
      </c>
      <c r="C17" s="8" t="s">
        <v>83</v>
      </c>
      <c r="D17" s="8" t="s">
        <v>142</v>
      </c>
      <c r="E17" s="8">
        <v>4.9999992850315547</v>
      </c>
    </row>
    <row r="18" spans="1:5">
      <c r="A18" s="8" t="s">
        <v>131</v>
      </c>
      <c r="B18" s="8" t="s">
        <v>95</v>
      </c>
      <c r="C18" s="8" t="s">
        <v>83</v>
      </c>
      <c r="D18" s="8" t="s">
        <v>143</v>
      </c>
      <c r="E18" s="8">
        <v>12.456396141981287</v>
      </c>
    </row>
    <row r="19" spans="1:5">
      <c r="A19" s="8" t="s">
        <v>131</v>
      </c>
      <c r="B19" s="8" t="s">
        <v>95</v>
      </c>
      <c r="C19" s="8" t="s">
        <v>83</v>
      </c>
      <c r="D19" s="8" t="s">
        <v>144</v>
      </c>
      <c r="E19" s="8">
        <v>4.9999988976013823</v>
      </c>
    </row>
    <row r="20" spans="1:5">
      <c r="A20" s="8" t="s">
        <v>131</v>
      </c>
      <c r="B20" s="8" t="s">
        <v>95</v>
      </c>
      <c r="C20" s="8" t="s">
        <v>83</v>
      </c>
      <c r="D20" s="8" t="s">
        <v>145</v>
      </c>
      <c r="E20" s="8">
        <v>7.7330020488886158</v>
      </c>
    </row>
    <row r="21" spans="1:5">
      <c r="A21" s="8" t="s">
        <v>131</v>
      </c>
      <c r="B21" s="8" t="s">
        <v>95</v>
      </c>
      <c r="C21" s="8" t="s">
        <v>83</v>
      </c>
      <c r="D21" s="8" t="s">
        <v>146</v>
      </c>
      <c r="E21" s="8">
        <v>4.9999990466130093</v>
      </c>
    </row>
    <row r="22" spans="1:5">
      <c r="A22" s="8" t="s">
        <v>131</v>
      </c>
      <c r="B22" s="8" t="s">
        <v>95</v>
      </c>
      <c r="C22" s="8" t="s">
        <v>83</v>
      </c>
      <c r="D22" s="8" t="s">
        <v>147</v>
      </c>
      <c r="E22" s="8">
        <v>1.0180035858071939</v>
      </c>
    </row>
    <row r="23" spans="1:5">
      <c r="A23" s="8" t="s">
        <v>131</v>
      </c>
      <c r="B23" s="8" t="s">
        <v>95</v>
      </c>
      <c r="C23" s="8" t="s">
        <v>83</v>
      </c>
      <c r="D23" s="8" t="s">
        <v>148</v>
      </c>
      <c r="E23" s="8">
        <v>1.0563632347341403</v>
      </c>
    </row>
    <row r="24" spans="1:5">
      <c r="A24" s="8" t="s">
        <v>131</v>
      </c>
      <c r="B24" s="8" t="s">
        <v>95</v>
      </c>
      <c r="C24" s="8" t="s">
        <v>83</v>
      </c>
      <c r="D24" s="8" t="s">
        <v>149</v>
      </c>
      <c r="E24" s="8">
        <v>1.0888213398503586</v>
      </c>
    </row>
    <row r="25" spans="1:5">
      <c r="A25" s="8" t="s">
        <v>131</v>
      </c>
      <c r="B25" s="8" t="s">
        <v>95</v>
      </c>
      <c r="C25" s="8" t="s">
        <v>83</v>
      </c>
      <c r="D25" s="8" t="s">
        <v>150</v>
      </c>
      <c r="E25" s="8">
        <v>1.0180036705682498</v>
      </c>
    </row>
    <row r="26" spans="1:5">
      <c r="A26" s="8" t="s">
        <v>131</v>
      </c>
      <c r="B26" s="8" t="s">
        <v>95</v>
      </c>
      <c r="C26" s="8" t="s">
        <v>83</v>
      </c>
      <c r="D26" s="8" t="s">
        <v>151</v>
      </c>
      <c r="E26" s="8">
        <v>8.5058146220894422</v>
      </c>
    </row>
    <row r="27" spans="1:5">
      <c r="A27" s="8" t="s">
        <v>131</v>
      </c>
      <c r="B27" s="8" t="s">
        <v>95</v>
      </c>
      <c r="C27" s="8" t="s">
        <v>83</v>
      </c>
      <c r="D27" s="8" t="s">
        <v>152</v>
      </c>
      <c r="E27" s="8">
        <v>8.4946138321588069</v>
      </c>
    </row>
    <row r="28" spans="1:5">
      <c r="A28" s="8" t="s">
        <v>131</v>
      </c>
      <c r="B28" s="8" t="s">
        <v>95</v>
      </c>
      <c r="C28" s="8" t="s">
        <v>83</v>
      </c>
      <c r="D28" s="8" t="s">
        <v>153</v>
      </c>
      <c r="E28" s="8">
        <v>4.7963708617586853</v>
      </c>
    </row>
    <row r="29" spans="1:5">
      <c r="A29" s="1" t="s">
        <v>76</v>
      </c>
      <c r="B29" s="1" t="s">
        <v>76</v>
      </c>
      <c r="C29" s="1">
        <f>SUBTOTAL(103,Elements5_11[Elemento])</f>
        <v>22</v>
      </c>
      <c r="D29" s="1" t="s">
        <v>76</v>
      </c>
      <c r="E29" s="1">
        <f>SUBTOTAL(109,Elements5_11[Totais:])</f>
        <v>108.37703680695046</v>
      </c>
    </row>
    <row r="32" spans="1:5">
      <c r="A32" s="26" t="s">
        <v>15</v>
      </c>
      <c r="B32" s="26" t="s">
        <v>15</v>
      </c>
      <c r="C32" s="26" t="s">
        <v>15</v>
      </c>
      <c r="D32" s="26" t="s">
        <v>15</v>
      </c>
      <c r="E32" s="26" t="s">
        <v>15</v>
      </c>
    </row>
    <row r="33" spans="1:5">
      <c r="A33" s="26" t="s">
        <v>15</v>
      </c>
      <c r="B33" s="26" t="s">
        <v>15</v>
      </c>
      <c r="C33" s="26" t="s">
        <v>15</v>
      </c>
      <c r="D33" s="26" t="s">
        <v>15</v>
      </c>
      <c r="E33" s="26" t="s">
        <v>15</v>
      </c>
    </row>
    <row r="35" spans="1:5">
      <c r="A35" s="22" t="s">
        <v>75</v>
      </c>
      <c r="B35" s="22" t="s">
        <v>75</v>
      </c>
      <c r="C35" s="22" t="s">
        <v>75</v>
      </c>
      <c r="D35" s="22" t="s">
        <v>75</v>
      </c>
      <c r="E35" s="22" t="s">
        <v>75</v>
      </c>
    </row>
    <row r="36" spans="1:5">
      <c r="A36" s="25" t="s">
        <v>76</v>
      </c>
      <c r="B36" s="25" t="s">
        <v>76</v>
      </c>
      <c r="C36" s="25" t="s">
        <v>76</v>
      </c>
      <c r="D36" s="25" t="s">
        <v>76</v>
      </c>
      <c r="E36" s="25" t="s">
        <v>76</v>
      </c>
    </row>
    <row r="37" spans="1:5">
      <c r="A37" s="7" t="s">
        <v>126</v>
      </c>
      <c r="B37" s="7" t="s">
        <v>127</v>
      </c>
      <c r="C37" s="7" t="s">
        <v>128</v>
      </c>
      <c r="D37" s="7" t="s">
        <v>129</v>
      </c>
      <c r="E37" s="7" t="s">
        <v>130</v>
      </c>
    </row>
    <row r="38" spans="1:5">
      <c r="A38" s="8" t="s">
        <v>131</v>
      </c>
      <c r="B38" s="8" t="s">
        <v>95</v>
      </c>
      <c r="C38" s="8" t="s">
        <v>86</v>
      </c>
      <c r="D38" s="8" t="s">
        <v>154</v>
      </c>
      <c r="E38" s="8">
        <v>11.411398971624292</v>
      </c>
    </row>
    <row r="39" spans="1:5">
      <c r="A39" s="8" t="s">
        <v>131</v>
      </c>
      <c r="B39" s="8" t="s">
        <v>95</v>
      </c>
      <c r="C39" s="8" t="s">
        <v>86</v>
      </c>
      <c r="D39" s="8" t="s">
        <v>155</v>
      </c>
      <c r="E39" s="8">
        <v>7.736818260162555</v>
      </c>
    </row>
    <row r="40" spans="1:5">
      <c r="A40" s="8" t="s">
        <v>131</v>
      </c>
      <c r="B40" s="8" t="s">
        <v>95</v>
      </c>
      <c r="C40" s="8" t="s">
        <v>86</v>
      </c>
      <c r="D40" s="8" t="s">
        <v>156</v>
      </c>
      <c r="E40" s="8">
        <v>9.0008646116946878</v>
      </c>
    </row>
    <row r="41" spans="1:5">
      <c r="A41" s="8" t="s">
        <v>131</v>
      </c>
      <c r="B41" s="8" t="s">
        <v>95</v>
      </c>
      <c r="C41" s="8" t="s">
        <v>86</v>
      </c>
      <c r="D41" s="8" t="s">
        <v>157</v>
      </c>
      <c r="E41" s="8">
        <v>5.5117186053215255</v>
      </c>
    </row>
    <row r="42" spans="1:5">
      <c r="A42" s="8" t="s">
        <v>131</v>
      </c>
      <c r="B42" s="8" t="s">
        <v>95</v>
      </c>
      <c r="C42" s="8" t="s">
        <v>86</v>
      </c>
      <c r="D42" s="8" t="s">
        <v>158</v>
      </c>
      <c r="E42" s="8">
        <v>10.195404663126372</v>
      </c>
    </row>
    <row r="43" spans="1:5">
      <c r="A43" s="8" t="s">
        <v>131</v>
      </c>
      <c r="B43" s="8" t="s">
        <v>95</v>
      </c>
      <c r="C43" s="8" t="s">
        <v>86</v>
      </c>
      <c r="D43" s="8" t="s">
        <v>159</v>
      </c>
      <c r="E43" s="8">
        <v>9.0035943453642187</v>
      </c>
    </row>
    <row r="44" spans="1:5">
      <c r="A44" s="8" t="s">
        <v>131</v>
      </c>
      <c r="B44" s="8" t="s">
        <v>95</v>
      </c>
      <c r="C44" s="8" t="s">
        <v>86</v>
      </c>
      <c r="D44" s="8" t="s">
        <v>160</v>
      </c>
      <c r="E44" s="8">
        <v>7.7313584356658129</v>
      </c>
    </row>
    <row r="45" spans="1:5">
      <c r="A45" s="8" t="s">
        <v>131</v>
      </c>
      <c r="B45" s="8" t="s">
        <v>95</v>
      </c>
      <c r="C45" s="8" t="s">
        <v>86</v>
      </c>
      <c r="D45" s="8" t="s">
        <v>161</v>
      </c>
      <c r="E45" s="8">
        <v>10.198134396795902</v>
      </c>
    </row>
    <row r="46" spans="1:5">
      <c r="A46" s="8" t="s">
        <v>131</v>
      </c>
      <c r="B46" s="8" t="s">
        <v>95</v>
      </c>
      <c r="C46" s="8" t="s">
        <v>86</v>
      </c>
      <c r="D46" s="8" t="s">
        <v>162</v>
      </c>
      <c r="E46" s="8">
        <v>5.5104983400473211</v>
      </c>
    </row>
    <row r="47" spans="1:5">
      <c r="A47" s="8" t="s">
        <v>131</v>
      </c>
      <c r="B47" s="8" t="s">
        <v>95</v>
      </c>
      <c r="C47" s="8" t="s">
        <v>86</v>
      </c>
      <c r="D47" s="8" t="s">
        <v>163</v>
      </c>
      <c r="E47" s="8">
        <v>7.1647544480002283</v>
      </c>
    </row>
    <row r="48" spans="1:5">
      <c r="A48" s="8" t="s">
        <v>131</v>
      </c>
      <c r="B48" s="8" t="s">
        <v>95</v>
      </c>
      <c r="C48" s="8" t="s">
        <v>86</v>
      </c>
      <c r="D48" s="8" t="s">
        <v>164</v>
      </c>
      <c r="E48" s="8">
        <v>4.5918582028602124</v>
      </c>
    </row>
    <row r="49" spans="1:5">
      <c r="A49" s="8" t="s">
        <v>131</v>
      </c>
      <c r="B49" s="8" t="s">
        <v>95</v>
      </c>
      <c r="C49" s="8" t="s">
        <v>86</v>
      </c>
      <c r="D49" s="8" t="s">
        <v>165</v>
      </c>
      <c r="E49" s="8">
        <v>5.8916081967809699</v>
      </c>
    </row>
    <row r="50" spans="1:5">
      <c r="A50" s="8" t="s">
        <v>131</v>
      </c>
      <c r="B50" s="8" t="s">
        <v>95</v>
      </c>
      <c r="C50" s="8" t="s">
        <v>86</v>
      </c>
      <c r="D50" s="8" t="s">
        <v>166</v>
      </c>
      <c r="E50" s="8">
        <v>4.5863982026251291</v>
      </c>
    </row>
    <row r="51" spans="1:5">
      <c r="A51" s="8" t="s">
        <v>131</v>
      </c>
      <c r="B51" s="8" t="s">
        <v>95</v>
      </c>
      <c r="C51" s="8" t="s">
        <v>86</v>
      </c>
      <c r="D51" s="8" t="s">
        <v>167</v>
      </c>
      <c r="E51" s="8">
        <v>6.7063185021821132</v>
      </c>
    </row>
    <row r="52" spans="1:5">
      <c r="A52" s="8" t="s">
        <v>131</v>
      </c>
      <c r="B52" s="8" t="s">
        <v>95</v>
      </c>
      <c r="C52" s="8" t="s">
        <v>86</v>
      </c>
      <c r="D52" s="8" t="s">
        <v>168</v>
      </c>
      <c r="E52" s="8">
        <v>9.5117469365845579</v>
      </c>
    </row>
    <row r="53" spans="1:5">
      <c r="A53" s="8" t="s">
        <v>131</v>
      </c>
      <c r="B53" s="8" t="s">
        <v>95</v>
      </c>
      <c r="C53" s="8" t="s">
        <v>86</v>
      </c>
      <c r="D53" s="8" t="s">
        <v>169</v>
      </c>
      <c r="E53" s="8">
        <v>6.7008585019470299</v>
      </c>
    </row>
    <row r="54" spans="1:5">
      <c r="A54" s="8" t="s">
        <v>131</v>
      </c>
      <c r="B54" s="8" t="s">
        <v>95</v>
      </c>
      <c r="C54" s="8" t="s">
        <v>86</v>
      </c>
      <c r="D54" s="8" t="s">
        <v>170</v>
      </c>
      <c r="E54" s="8">
        <v>9.5062869363494755</v>
      </c>
    </row>
    <row r="55" spans="1:5">
      <c r="A55" s="8" t="s">
        <v>131</v>
      </c>
      <c r="B55" s="8" t="s">
        <v>95</v>
      </c>
      <c r="C55" s="8" t="s">
        <v>86</v>
      </c>
      <c r="D55" s="8" t="s">
        <v>171</v>
      </c>
      <c r="E55" s="8">
        <v>5.0614220112150026</v>
      </c>
    </row>
    <row r="56" spans="1:5">
      <c r="A56" s="8" t="s">
        <v>131</v>
      </c>
      <c r="B56" s="8" t="s">
        <v>95</v>
      </c>
      <c r="C56" s="8" t="s">
        <v>86</v>
      </c>
      <c r="D56" s="8" t="s">
        <v>172</v>
      </c>
      <c r="E56" s="8">
        <v>9.5117469365845597</v>
      </c>
    </row>
    <row r="57" spans="1:5">
      <c r="A57" s="8" t="s">
        <v>131</v>
      </c>
      <c r="B57" s="8" t="s">
        <v>95</v>
      </c>
      <c r="C57" s="8" t="s">
        <v>86</v>
      </c>
      <c r="D57" s="8" t="s">
        <v>173</v>
      </c>
      <c r="E57" s="8">
        <v>1.4754618568224409</v>
      </c>
    </row>
    <row r="58" spans="1:5">
      <c r="A58" s="8" t="s">
        <v>131</v>
      </c>
      <c r="B58" s="8" t="s">
        <v>95</v>
      </c>
      <c r="C58" s="8" t="s">
        <v>86</v>
      </c>
      <c r="D58" s="8" t="s">
        <v>174</v>
      </c>
      <c r="E58" s="8">
        <v>4.6671220723441014</v>
      </c>
    </row>
    <row r="59" spans="1:5">
      <c r="A59" s="8" t="s">
        <v>131</v>
      </c>
      <c r="B59" s="8" t="s">
        <v>95</v>
      </c>
      <c r="C59" s="8" t="s">
        <v>86</v>
      </c>
      <c r="D59" s="8" t="s">
        <v>175</v>
      </c>
      <c r="E59" s="8">
        <v>6.0660576610118833</v>
      </c>
    </row>
    <row r="60" spans="1:5">
      <c r="A60" s="8" t="s">
        <v>131</v>
      </c>
      <c r="B60" s="8" t="s">
        <v>95</v>
      </c>
      <c r="C60" s="8" t="s">
        <v>86</v>
      </c>
      <c r="D60" s="8" t="s">
        <v>176</v>
      </c>
      <c r="E60" s="8">
        <v>3.053262002860389</v>
      </c>
    </row>
    <row r="61" spans="1:5">
      <c r="A61" s="8" t="s">
        <v>131</v>
      </c>
      <c r="B61" s="8" t="s">
        <v>95</v>
      </c>
      <c r="C61" s="8" t="s">
        <v>86</v>
      </c>
      <c r="D61" s="8" t="s">
        <v>177</v>
      </c>
      <c r="E61" s="8">
        <v>6.0605976607768008</v>
      </c>
    </row>
    <row r="62" spans="1:5">
      <c r="A62" s="8" t="s">
        <v>131</v>
      </c>
      <c r="B62" s="8" t="s">
        <v>95</v>
      </c>
      <c r="C62" s="8" t="s">
        <v>86</v>
      </c>
      <c r="D62" s="8" t="s">
        <v>178</v>
      </c>
      <c r="E62" s="8">
        <v>6.0715176612469648</v>
      </c>
    </row>
    <row r="63" spans="1:5">
      <c r="A63" s="8" t="s">
        <v>131</v>
      </c>
      <c r="B63" s="8" t="s">
        <v>95</v>
      </c>
      <c r="C63" s="8" t="s">
        <v>86</v>
      </c>
      <c r="D63" s="8" t="s">
        <v>179</v>
      </c>
      <c r="E63" s="8">
        <v>4.2248579397233312</v>
      </c>
    </row>
    <row r="64" spans="1:5">
      <c r="A64" s="8" t="s">
        <v>131</v>
      </c>
      <c r="B64" s="8" t="s">
        <v>95</v>
      </c>
      <c r="C64" s="8" t="s">
        <v>86</v>
      </c>
      <c r="D64" s="8" t="s">
        <v>180</v>
      </c>
      <c r="E64" s="8">
        <v>6.0660576610118833</v>
      </c>
    </row>
    <row r="65" spans="1:5">
      <c r="A65" s="8" t="s">
        <v>131</v>
      </c>
      <c r="B65" s="8" t="s">
        <v>95</v>
      </c>
      <c r="C65" s="8" t="s">
        <v>86</v>
      </c>
      <c r="D65" s="8" t="s">
        <v>181</v>
      </c>
      <c r="E65" s="8">
        <v>2.6439978716604386</v>
      </c>
    </row>
    <row r="66" spans="1:5">
      <c r="A66" s="8" t="s">
        <v>131</v>
      </c>
      <c r="B66" s="8" t="s">
        <v>95</v>
      </c>
      <c r="C66" s="8" t="s">
        <v>86</v>
      </c>
      <c r="D66" s="8" t="s">
        <v>182</v>
      </c>
      <c r="E66" s="8">
        <v>6.8359204604103816</v>
      </c>
    </row>
    <row r="67" spans="1:5">
      <c r="A67" s="8" t="s">
        <v>131</v>
      </c>
      <c r="B67" s="8" t="s">
        <v>95</v>
      </c>
      <c r="C67" s="8" t="s">
        <v>86</v>
      </c>
      <c r="D67" s="8" t="s">
        <v>183</v>
      </c>
      <c r="E67" s="8">
        <v>3.5574590044710277</v>
      </c>
    </row>
    <row r="68" spans="1:5">
      <c r="A68" s="8" t="s">
        <v>131</v>
      </c>
      <c r="B68" s="8" t="s">
        <v>95</v>
      </c>
      <c r="C68" s="8" t="s">
        <v>86</v>
      </c>
      <c r="D68" s="8" t="s">
        <v>184</v>
      </c>
      <c r="E68" s="8">
        <v>6.8301466565649402</v>
      </c>
    </row>
    <row r="69" spans="1:5">
      <c r="A69" s="8" t="s">
        <v>131</v>
      </c>
      <c r="B69" s="8" t="s">
        <v>95</v>
      </c>
      <c r="C69" s="8" t="s">
        <v>86</v>
      </c>
      <c r="D69" s="8" t="s">
        <v>185</v>
      </c>
      <c r="E69" s="8">
        <v>4.8199990588304873</v>
      </c>
    </row>
    <row r="70" spans="1:5">
      <c r="A70" s="8" t="s">
        <v>131</v>
      </c>
      <c r="B70" s="8" t="s">
        <v>95</v>
      </c>
      <c r="C70" s="8" t="s">
        <v>86</v>
      </c>
      <c r="D70" s="8" t="s">
        <v>186</v>
      </c>
      <c r="E70" s="8">
        <v>6.8359201349690046</v>
      </c>
    </row>
    <row r="71" spans="1:5">
      <c r="A71" s="8" t="s">
        <v>131</v>
      </c>
      <c r="B71" s="8" t="s">
        <v>95</v>
      </c>
      <c r="C71" s="8" t="s">
        <v>86</v>
      </c>
      <c r="D71" s="8" t="s">
        <v>187</v>
      </c>
      <c r="E71" s="8">
        <v>3.557458991453387</v>
      </c>
    </row>
    <row r="72" spans="1:5">
      <c r="A72" s="8" t="s">
        <v>131</v>
      </c>
      <c r="B72" s="8" t="s">
        <v>95</v>
      </c>
      <c r="C72" s="8" t="s">
        <v>86</v>
      </c>
      <c r="D72" s="8" t="s">
        <v>188</v>
      </c>
      <c r="E72" s="8">
        <v>6.8304601347339231</v>
      </c>
    </row>
    <row r="73" spans="1:5">
      <c r="A73" s="8" t="s">
        <v>131</v>
      </c>
      <c r="B73" s="8" t="s">
        <v>95</v>
      </c>
      <c r="C73" s="8" t="s">
        <v>86</v>
      </c>
      <c r="D73" s="8" t="s">
        <v>189</v>
      </c>
      <c r="E73" s="8">
        <v>4.8199990458128452</v>
      </c>
    </row>
    <row r="74" spans="1:5">
      <c r="A74" s="8" t="s">
        <v>131</v>
      </c>
      <c r="B74" s="8" t="s">
        <v>95</v>
      </c>
      <c r="C74" s="8" t="s">
        <v>86</v>
      </c>
      <c r="D74" s="8" t="s">
        <v>190</v>
      </c>
      <c r="E74" s="8">
        <v>6.8359201349690046</v>
      </c>
    </row>
    <row r="75" spans="1:5">
      <c r="A75" s="8" t="s">
        <v>131</v>
      </c>
      <c r="B75" s="8" t="s">
        <v>95</v>
      </c>
      <c r="C75" s="8" t="s">
        <v>86</v>
      </c>
      <c r="D75" s="8" t="s">
        <v>191</v>
      </c>
      <c r="E75" s="8">
        <v>3.5574590044710508</v>
      </c>
    </row>
    <row r="76" spans="1:5">
      <c r="A76" s="8" t="s">
        <v>131</v>
      </c>
      <c r="B76" s="8" t="s">
        <v>95</v>
      </c>
      <c r="C76" s="8" t="s">
        <v>86</v>
      </c>
      <c r="D76" s="8" t="s">
        <v>192</v>
      </c>
      <c r="E76" s="8">
        <v>6.8304601347339231</v>
      </c>
    </row>
    <row r="77" spans="1:5">
      <c r="A77" s="8" t="s">
        <v>131</v>
      </c>
      <c r="B77" s="8" t="s">
        <v>95</v>
      </c>
      <c r="C77" s="8" t="s">
        <v>86</v>
      </c>
      <c r="D77" s="8" t="s">
        <v>193</v>
      </c>
      <c r="E77" s="8">
        <v>4.8199990588305077</v>
      </c>
    </row>
    <row r="78" spans="1:5">
      <c r="A78" s="8" t="s">
        <v>131</v>
      </c>
      <c r="B78" s="8" t="s">
        <v>95</v>
      </c>
      <c r="C78" s="8" t="s">
        <v>86</v>
      </c>
      <c r="D78" s="8" t="s">
        <v>194</v>
      </c>
      <c r="E78" s="8">
        <v>6.8359201349690046</v>
      </c>
    </row>
    <row r="79" spans="1:5">
      <c r="A79" s="8" t="s">
        <v>131</v>
      </c>
      <c r="B79" s="8" t="s">
        <v>95</v>
      </c>
      <c r="C79" s="8" t="s">
        <v>86</v>
      </c>
      <c r="D79" s="8" t="s">
        <v>195</v>
      </c>
      <c r="E79" s="8">
        <v>3.5574590044710424</v>
      </c>
    </row>
    <row r="80" spans="1:5">
      <c r="A80" s="8" t="s">
        <v>131</v>
      </c>
      <c r="B80" s="8" t="s">
        <v>95</v>
      </c>
      <c r="C80" s="8" t="s">
        <v>86</v>
      </c>
      <c r="D80" s="8" t="s">
        <v>196</v>
      </c>
      <c r="E80" s="8">
        <v>6.8304601347339231</v>
      </c>
    </row>
    <row r="81" spans="1:5">
      <c r="A81" s="8" t="s">
        <v>131</v>
      </c>
      <c r="B81" s="8" t="s">
        <v>95</v>
      </c>
      <c r="C81" s="8" t="s">
        <v>86</v>
      </c>
      <c r="D81" s="8" t="s">
        <v>197</v>
      </c>
      <c r="E81" s="8">
        <v>4.819999058830498</v>
      </c>
    </row>
    <row r="82" spans="1:5">
      <c r="A82" s="8" t="s">
        <v>131</v>
      </c>
      <c r="B82" s="8" t="s">
        <v>95</v>
      </c>
      <c r="C82" s="8" t="s">
        <v>86</v>
      </c>
      <c r="D82" s="8" t="s">
        <v>198</v>
      </c>
      <c r="E82" s="8">
        <v>6.8359201479866458</v>
      </c>
    </row>
    <row r="83" spans="1:5">
      <c r="A83" s="8" t="s">
        <v>131</v>
      </c>
      <c r="B83" s="8" t="s">
        <v>95</v>
      </c>
      <c r="C83" s="8" t="s">
        <v>86</v>
      </c>
      <c r="D83" s="8" t="s">
        <v>199</v>
      </c>
      <c r="E83" s="8">
        <v>3.5574588417503406</v>
      </c>
    </row>
    <row r="84" spans="1:5">
      <c r="A84" s="8" t="s">
        <v>131</v>
      </c>
      <c r="B84" s="8" t="s">
        <v>95</v>
      </c>
      <c r="C84" s="8" t="s">
        <v>86</v>
      </c>
      <c r="D84" s="8" t="s">
        <v>200</v>
      </c>
      <c r="E84" s="8">
        <v>6.8304601477515643</v>
      </c>
    </row>
    <row r="85" spans="1:5">
      <c r="A85" s="8" t="s">
        <v>131</v>
      </c>
      <c r="B85" s="8" t="s">
        <v>95</v>
      </c>
      <c r="C85" s="8" t="s">
        <v>86</v>
      </c>
      <c r="D85" s="8" t="s">
        <v>201</v>
      </c>
      <c r="E85" s="8">
        <v>4.8199988961097961</v>
      </c>
    </row>
    <row r="86" spans="1:5">
      <c r="A86" s="8" t="s">
        <v>131</v>
      </c>
      <c r="B86" s="8" t="s">
        <v>95</v>
      </c>
      <c r="C86" s="8" t="s">
        <v>86</v>
      </c>
      <c r="D86" s="8" t="s">
        <v>202</v>
      </c>
      <c r="E86" s="8">
        <v>2.6532312441372574</v>
      </c>
    </row>
    <row r="87" spans="1:5">
      <c r="A87" s="8" t="s">
        <v>131</v>
      </c>
      <c r="B87" s="8" t="s">
        <v>95</v>
      </c>
      <c r="C87" s="8" t="s">
        <v>86</v>
      </c>
      <c r="D87" s="8" t="s">
        <v>203</v>
      </c>
      <c r="E87" s="8">
        <v>6.0660576610118726</v>
      </c>
    </row>
    <row r="88" spans="1:5">
      <c r="A88" s="8" t="s">
        <v>131</v>
      </c>
      <c r="B88" s="8" t="s">
        <v>95</v>
      </c>
      <c r="C88" s="8" t="s">
        <v>86</v>
      </c>
      <c r="D88" s="8" t="s">
        <v>204</v>
      </c>
      <c r="E88" s="8">
        <v>4.2244439341548059</v>
      </c>
    </row>
    <row r="89" spans="1:5">
      <c r="A89" s="8" t="s">
        <v>131</v>
      </c>
      <c r="B89" s="8" t="s">
        <v>95</v>
      </c>
      <c r="C89" s="8" t="s">
        <v>86</v>
      </c>
      <c r="D89" s="8" t="s">
        <v>205</v>
      </c>
      <c r="E89" s="8">
        <v>6.0605976607767893</v>
      </c>
    </row>
    <row r="90" spans="1:5">
      <c r="A90" s="8" t="s">
        <v>131</v>
      </c>
      <c r="B90" s="8" t="s">
        <v>95</v>
      </c>
      <c r="C90" s="8" t="s">
        <v>86</v>
      </c>
      <c r="D90" s="8" t="s">
        <v>206</v>
      </c>
      <c r="E90" s="8">
        <v>6.83560665680002</v>
      </c>
    </row>
    <row r="91" spans="1:5">
      <c r="A91" s="8" t="s">
        <v>131</v>
      </c>
      <c r="B91" s="8" t="s">
        <v>95</v>
      </c>
      <c r="C91" s="8" t="s">
        <v>86</v>
      </c>
      <c r="D91" s="8" t="s">
        <v>207</v>
      </c>
      <c r="E91" s="8">
        <v>3.5574588417503534</v>
      </c>
    </row>
    <row r="92" spans="1:5">
      <c r="A92" s="8" t="s">
        <v>131</v>
      </c>
      <c r="B92" s="8" t="s">
        <v>95</v>
      </c>
      <c r="C92" s="8" t="s">
        <v>86</v>
      </c>
      <c r="D92" s="8" t="s">
        <v>208</v>
      </c>
      <c r="E92" s="8">
        <v>6.830460460175301</v>
      </c>
    </row>
    <row r="93" spans="1:5">
      <c r="A93" s="8" t="s">
        <v>131</v>
      </c>
      <c r="B93" s="8" t="s">
        <v>95</v>
      </c>
      <c r="C93" s="8" t="s">
        <v>86</v>
      </c>
      <c r="D93" s="8" t="s">
        <v>209</v>
      </c>
      <c r="E93" s="8">
        <v>4.8199988961098095</v>
      </c>
    </row>
    <row r="94" spans="1:5">
      <c r="A94" s="8" t="s">
        <v>131</v>
      </c>
      <c r="B94" s="8" t="s">
        <v>95</v>
      </c>
      <c r="C94" s="8" t="s">
        <v>86</v>
      </c>
      <c r="D94" s="8" t="s">
        <v>210</v>
      </c>
      <c r="E94" s="8">
        <v>6.8359204604103816</v>
      </c>
    </row>
    <row r="95" spans="1:5">
      <c r="A95" s="8" t="s">
        <v>131</v>
      </c>
      <c r="B95" s="8" t="s">
        <v>95</v>
      </c>
      <c r="C95" s="8" t="s">
        <v>86</v>
      </c>
      <c r="D95" s="8" t="s">
        <v>211</v>
      </c>
      <c r="E95" s="8">
        <v>3.5574590044710317</v>
      </c>
    </row>
    <row r="96" spans="1:5">
      <c r="A96" s="8" t="s">
        <v>131</v>
      </c>
      <c r="B96" s="8" t="s">
        <v>95</v>
      </c>
      <c r="C96" s="8" t="s">
        <v>86</v>
      </c>
      <c r="D96" s="8" t="s">
        <v>212</v>
      </c>
      <c r="E96" s="8">
        <v>6.830460460175301</v>
      </c>
    </row>
    <row r="97" spans="1:5">
      <c r="A97" s="8" t="s">
        <v>131</v>
      </c>
      <c r="B97" s="8" t="s">
        <v>95</v>
      </c>
      <c r="C97" s="8" t="s">
        <v>86</v>
      </c>
      <c r="D97" s="8" t="s">
        <v>213</v>
      </c>
      <c r="E97" s="8">
        <v>4.81999905883049</v>
      </c>
    </row>
    <row r="98" spans="1:5">
      <c r="A98" s="8" t="s">
        <v>131</v>
      </c>
      <c r="B98" s="8" t="s">
        <v>95</v>
      </c>
      <c r="C98" s="8" t="s">
        <v>86</v>
      </c>
      <c r="D98" s="8" t="s">
        <v>214</v>
      </c>
      <c r="E98" s="8">
        <v>6.8359204604103816</v>
      </c>
    </row>
    <row r="99" spans="1:5">
      <c r="A99" s="8" t="s">
        <v>131</v>
      </c>
      <c r="B99" s="8" t="s">
        <v>95</v>
      </c>
      <c r="C99" s="8" t="s">
        <v>86</v>
      </c>
      <c r="D99" s="8" t="s">
        <v>215</v>
      </c>
      <c r="E99" s="8">
        <v>3.5574590044710481</v>
      </c>
    </row>
    <row r="100" spans="1:5">
      <c r="A100" s="8" t="s">
        <v>131</v>
      </c>
      <c r="B100" s="8" t="s">
        <v>95</v>
      </c>
      <c r="C100" s="8" t="s">
        <v>86</v>
      </c>
      <c r="D100" s="8" t="s">
        <v>216</v>
      </c>
      <c r="E100" s="8">
        <v>6.830460460175301</v>
      </c>
    </row>
    <row r="101" spans="1:5">
      <c r="A101" s="8" t="s">
        <v>131</v>
      </c>
      <c r="B101" s="8" t="s">
        <v>95</v>
      </c>
      <c r="C101" s="8" t="s">
        <v>86</v>
      </c>
      <c r="D101" s="8" t="s">
        <v>217</v>
      </c>
      <c r="E101" s="8">
        <v>4.8199990588305033</v>
      </c>
    </row>
    <row r="102" spans="1:5">
      <c r="A102" s="8" t="s">
        <v>131</v>
      </c>
      <c r="B102" s="8" t="s">
        <v>95</v>
      </c>
      <c r="C102" s="8" t="s">
        <v>86</v>
      </c>
      <c r="D102" s="8" t="s">
        <v>218</v>
      </c>
      <c r="E102" s="8">
        <v>6.8359201349690046</v>
      </c>
    </row>
    <row r="103" spans="1:5">
      <c r="A103" s="8" t="s">
        <v>131</v>
      </c>
      <c r="B103" s="8" t="s">
        <v>95</v>
      </c>
      <c r="C103" s="8" t="s">
        <v>86</v>
      </c>
      <c r="D103" s="8" t="s">
        <v>219</v>
      </c>
      <c r="E103" s="8">
        <v>3.5574588417503361</v>
      </c>
    </row>
    <row r="104" spans="1:5">
      <c r="A104" s="8" t="s">
        <v>131</v>
      </c>
      <c r="B104" s="8" t="s">
        <v>95</v>
      </c>
      <c r="C104" s="8" t="s">
        <v>86</v>
      </c>
      <c r="D104" s="8" t="s">
        <v>220</v>
      </c>
      <c r="E104" s="8">
        <v>6.8301463311235615</v>
      </c>
    </row>
    <row r="105" spans="1:5">
      <c r="A105" s="8" t="s">
        <v>131</v>
      </c>
      <c r="B105" s="8" t="s">
        <v>95</v>
      </c>
      <c r="C105" s="8" t="s">
        <v>86</v>
      </c>
      <c r="D105" s="8" t="s">
        <v>221</v>
      </c>
      <c r="E105" s="8">
        <v>4.8199988961097935</v>
      </c>
    </row>
    <row r="106" spans="1:5">
      <c r="A106" s="8" t="s">
        <v>131</v>
      </c>
      <c r="B106" s="8" t="s">
        <v>95</v>
      </c>
      <c r="C106" s="8" t="s">
        <v>86</v>
      </c>
      <c r="D106" s="8" t="s">
        <v>222</v>
      </c>
      <c r="E106" s="8">
        <v>6.835606331358643</v>
      </c>
    </row>
    <row r="107" spans="1:5">
      <c r="A107" s="8" t="s">
        <v>131</v>
      </c>
      <c r="B107" s="8" t="s">
        <v>95</v>
      </c>
      <c r="C107" s="8" t="s">
        <v>86</v>
      </c>
      <c r="D107" s="8" t="s">
        <v>223</v>
      </c>
      <c r="E107" s="8">
        <v>3.5574590044710397</v>
      </c>
    </row>
    <row r="108" spans="1:5">
      <c r="A108" s="8" t="s">
        <v>131</v>
      </c>
      <c r="B108" s="8" t="s">
        <v>95</v>
      </c>
      <c r="C108" s="8" t="s">
        <v>86</v>
      </c>
      <c r="D108" s="8" t="s">
        <v>224</v>
      </c>
      <c r="E108" s="8">
        <v>6.8304601347339231</v>
      </c>
    </row>
    <row r="109" spans="1:5">
      <c r="A109" s="8" t="s">
        <v>131</v>
      </c>
      <c r="B109" s="8" t="s">
        <v>95</v>
      </c>
      <c r="C109" s="8" t="s">
        <v>86</v>
      </c>
      <c r="D109" s="8" t="s">
        <v>225</v>
      </c>
      <c r="E109" s="8">
        <v>4.819999058830498</v>
      </c>
    </row>
    <row r="110" spans="1:5" ht="24.75">
      <c r="A110" s="8" t="s">
        <v>131</v>
      </c>
      <c r="B110" s="8" t="s">
        <v>95</v>
      </c>
      <c r="C110" s="8" t="s">
        <v>88</v>
      </c>
      <c r="D110" s="8" t="s">
        <v>226</v>
      </c>
      <c r="E110" s="8">
        <v>0.48400002083894628</v>
      </c>
    </row>
    <row r="111" spans="1:5" ht="24.75">
      <c r="A111" s="8" t="s">
        <v>131</v>
      </c>
      <c r="B111" s="8" t="s">
        <v>95</v>
      </c>
      <c r="C111" s="8" t="s">
        <v>88</v>
      </c>
      <c r="D111" s="8" t="s">
        <v>227</v>
      </c>
      <c r="E111" s="8">
        <v>1.4372900618834383</v>
      </c>
    </row>
    <row r="112" spans="1:5" ht="24.75">
      <c r="A112" s="8" t="s">
        <v>131</v>
      </c>
      <c r="B112" s="8" t="s">
        <v>95</v>
      </c>
      <c r="C112" s="8" t="s">
        <v>88</v>
      </c>
      <c r="D112" s="8" t="s">
        <v>228</v>
      </c>
      <c r="E112" s="8">
        <v>0.48400002083894617</v>
      </c>
    </row>
    <row r="113" spans="1:5" ht="24.75">
      <c r="A113" s="8" t="s">
        <v>131</v>
      </c>
      <c r="B113" s="8" t="s">
        <v>95</v>
      </c>
      <c r="C113" s="8" t="s">
        <v>88</v>
      </c>
      <c r="D113" s="8" t="s">
        <v>229</v>
      </c>
      <c r="E113" s="8">
        <v>12.781606047758638</v>
      </c>
    </row>
    <row r="114" spans="1:5" ht="24.75">
      <c r="A114" s="8" t="s">
        <v>131</v>
      </c>
      <c r="B114" s="8" t="s">
        <v>95</v>
      </c>
      <c r="C114" s="8" t="s">
        <v>88</v>
      </c>
      <c r="D114" s="8" t="s">
        <v>230</v>
      </c>
      <c r="E114" s="8">
        <v>0.35298159272523622</v>
      </c>
    </row>
    <row r="115" spans="1:5" ht="24.75">
      <c r="A115" s="8" t="s">
        <v>131</v>
      </c>
      <c r="B115" s="8" t="s">
        <v>95</v>
      </c>
      <c r="C115" s="8" t="s">
        <v>88</v>
      </c>
      <c r="D115" s="8" t="s">
        <v>231</v>
      </c>
      <c r="E115" s="8">
        <v>0.35298159734481172</v>
      </c>
    </row>
    <row r="116" spans="1:5" ht="24.75">
      <c r="A116" s="8" t="s">
        <v>131</v>
      </c>
      <c r="B116" s="8" t="s">
        <v>95</v>
      </c>
      <c r="C116" s="8" t="s">
        <v>88</v>
      </c>
      <c r="D116" s="8" t="s">
        <v>232</v>
      </c>
      <c r="E116" s="8">
        <v>0.32749962338921029</v>
      </c>
    </row>
    <row r="117" spans="1:5" ht="24.75">
      <c r="A117" s="8" t="s">
        <v>131</v>
      </c>
      <c r="B117" s="8" t="s">
        <v>95</v>
      </c>
      <c r="C117" s="8" t="s">
        <v>88</v>
      </c>
      <c r="D117" s="8" t="s">
        <v>233</v>
      </c>
      <c r="E117" s="8">
        <v>0.3333996144330062</v>
      </c>
    </row>
    <row r="118" spans="1:5" ht="24.75">
      <c r="A118" s="8" t="s">
        <v>131</v>
      </c>
      <c r="B118" s="8" t="s">
        <v>95</v>
      </c>
      <c r="C118" s="8" t="s">
        <v>88</v>
      </c>
      <c r="D118" s="8" t="s">
        <v>234</v>
      </c>
      <c r="E118" s="8">
        <v>0.87539986038906326</v>
      </c>
    </row>
    <row r="119" spans="1:5" ht="24.75">
      <c r="A119" s="8" t="s">
        <v>131</v>
      </c>
      <c r="B119" s="8" t="s">
        <v>95</v>
      </c>
      <c r="C119" s="8" t="s">
        <v>88</v>
      </c>
      <c r="D119" s="8" t="s">
        <v>235</v>
      </c>
      <c r="E119" s="8">
        <v>22.66920037927316</v>
      </c>
    </row>
    <row r="120" spans="1:5" ht="24.75">
      <c r="A120" s="8" t="s">
        <v>131</v>
      </c>
      <c r="B120" s="8" t="s">
        <v>95</v>
      </c>
      <c r="C120" s="8" t="s">
        <v>88</v>
      </c>
      <c r="D120" s="8" t="s">
        <v>236</v>
      </c>
      <c r="E120" s="8">
        <v>3.2011497780688623</v>
      </c>
    </row>
    <row r="121" spans="1:5" ht="24.75">
      <c r="A121" s="8" t="s">
        <v>131</v>
      </c>
      <c r="B121" s="8" t="s">
        <v>95</v>
      </c>
      <c r="C121" s="8" t="s">
        <v>88</v>
      </c>
      <c r="D121" s="8" t="s">
        <v>237</v>
      </c>
      <c r="E121" s="8">
        <v>0.87550624471229654</v>
      </c>
    </row>
    <row r="122" spans="1:5" ht="24.75">
      <c r="A122" s="8" t="s">
        <v>131</v>
      </c>
      <c r="B122" s="8" t="s">
        <v>95</v>
      </c>
      <c r="C122" s="8" t="s">
        <v>88</v>
      </c>
      <c r="D122" s="8" t="s">
        <v>238</v>
      </c>
      <c r="E122" s="8">
        <v>0.45979973475001656</v>
      </c>
    </row>
    <row r="123" spans="1:5" ht="24.75">
      <c r="A123" s="8" t="s">
        <v>131</v>
      </c>
      <c r="B123" s="8" t="s">
        <v>95</v>
      </c>
      <c r="C123" s="8" t="s">
        <v>88</v>
      </c>
      <c r="D123" s="8" t="s">
        <v>239</v>
      </c>
      <c r="E123" s="8">
        <v>0.4597994560792098</v>
      </c>
    </row>
    <row r="124" spans="1:5" ht="24.75">
      <c r="A124" s="8" t="s">
        <v>131</v>
      </c>
      <c r="B124" s="8" t="s">
        <v>95</v>
      </c>
      <c r="C124" s="8" t="s">
        <v>88</v>
      </c>
      <c r="D124" s="8" t="s">
        <v>240</v>
      </c>
      <c r="E124" s="8">
        <v>3.6082195998831863</v>
      </c>
    </row>
    <row r="125" spans="1:5" ht="24.75">
      <c r="A125" s="8" t="s">
        <v>131</v>
      </c>
      <c r="B125" s="8" t="s">
        <v>95</v>
      </c>
      <c r="C125" s="8" t="s">
        <v>88</v>
      </c>
      <c r="D125" s="8" t="s">
        <v>241</v>
      </c>
      <c r="E125" s="8">
        <v>7.7542084956688235</v>
      </c>
    </row>
    <row r="126" spans="1:5" ht="24.75">
      <c r="A126" s="8" t="s">
        <v>131</v>
      </c>
      <c r="B126" s="8" t="s">
        <v>95</v>
      </c>
      <c r="C126" s="8" t="s">
        <v>88</v>
      </c>
      <c r="D126" s="8" t="s">
        <v>242</v>
      </c>
      <c r="E126" s="8">
        <v>3.9806522737164092</v>
      </c>
    </row>
    <row r="127" spans="1:5" ht="24.75">
      <c r="A127" s="8" t="s">
        <v>131</v>
      </c>
      <c r="B127" s="8" t="s">
        <v>95</v>
      </c>
      <c r="C127" s="8" t="s">
        <v>88</v>
      </c>
      <c r="D127" s="8" t="s">
        <v>243</v>
      </c>
      <c r="E127" s="8">
        <v>7.3809984796000405</v>
      </c>
    </row>
    <row r="128" spans="1:5" ht="24.75">
      <c r="A128" s="8" t="s">
        <v>131</v>
      </c>
      <c r="B128" s="8" t="s">
        <v>95</v>
      </c>
      <c r="C128" s="8" t="s">
        <v>88</v>
      </c>
      <c r="D128" s="8" t="s">
        <v>244</v>
      </c>
      <c r="E128" s="8">
        <v>2.4001172233396326E-3</v>
      </c>
    </row>
    <row r="129" spans="1:5" ht="24.75">
      <c r="A129" s="8" t="s">
        <v>131</v>
      </c>
      <c r="B129" s="8" t="s">
        <v>95</v>
      </c>
      <c r="C129" s="8" t="s">
        <v>88</v>
      </c>
      <c r="D129" s="8" t="s">
        <v>245</v>
      </c>
      <c r="E129" s="8">
        <v>2.4001172233397189E-3</v>
      </c>
    </row>
    <row r="130" spans="1:5" ht="24.75">
      <c r="A130" s="8" t="s">
        <v>131</v>
      </c>
      <c r="B130" s="8" t="s">
        <v>95</v>
      </c>
      <c r="C130" s="8" t="s">
        <v>88</v>
      </c>
      <c r="D130" s="8" t="s">
        <v>246</v>
      </c>
      <c r="E130" s="8">
        <v>2.400117223339339E-3</v>
      </c>
    </row>
    <row r="131" spans="1:5" ht="24.75">
      <c r="A131" s="8" t="s">
        <v>131</v>
      </c>
      <c r="B131" s="8" t="s">
        <v>95</v>
      </c>
      <c r="C131" s="8" t="s">
        <v>88</v>
      </c>
      <c r="D131" s="8" t="s">
        <v>247</v>
      </c>
      <c r="E131" s="8">
        <v>4.4931763228243851</v>
      </c>
    </row>
    <row r="132" spans="1:5" ht="24.75">
      <c r="A132" s="8" t="s">
        <v>131</v>
      </c>
      <c r="B132" s="8" t="s">
        <v>95</v>
      </c>
      <c r="C132" s="8" t="s">
        <v>88</v>
      </c>
      <c r="D132" s="8" t="s">
        <v>248</v>
      </c>
      <c r="E132" s="8">
        <v>4.6960104090197925</v>
      </c>
    </row>
    <row r="133" spans="1:5" ht="24.75">
      <c r="A133" s="8" t="s">
        <v>131</v>
      </c>
      <c r="B133" s="8" t="s">
        <v>95</v>
      </c>
      <c r="C133" s="8" t="s">
        <v>88</v>
      </c>
      <c r="D133" s="8" t="s">
        <v>249</v>
      </c>
      <c r="E133" s="8">
        <v>1.5304660674487309</v>
      </c>
    </row>
    <row r="134" spans="1:5" ht="24.75">
      <c r="A134" s="8" t="s">
        <v>131</v>
      </c>
      <c r="B134" s="8" t="s">
        <v>95</v>
      </c>
      <c r="C134" s="8" t="s">
        <v>88</v>
      </c>
      <c r="D134" s="8" t="s">
        <v>250</v>
      </c>
      <c r="E134" s="8">
        <v>3.2065007150309048</v>
      </c>
    </row>
    <row r="135" spans="1:5" ht="24.75">
      <c r="A135" s="8" t="s">
        <v>131</v>
      </c>
      <c r="B135" s="8" t="s">
        <v>95</v>
      </c>
      <c r="C135" s="8" t="s">
        <v>88</v>
      </c>
      <c r="D135" s="8" t="s">
        <v>251</v>
      </c>
      <c r="E135" s="8">
        <v>1.512500192935931</v>
      </c>
    </row>
    <row r="136" spans="1:5" ht="24.75">
      <c r="A136" s="8" t="s">
        <v>131</v>
      </c>
      <c r="B136" s="8" t="s">
        <v>95</v>
      </c>
      <c r="C136" s="8" t="s">
        <v>88</v>
      </c>
      <c r="D136" s="8" t="s">
        <v>252</v>
      </c>
      <c r="E136" s="8">
        <v>1.488299693936791</v>
      </c>
    </row>
    <row r="137" spans="1:5" ht="24.75">
      <c r="A137" s="8" t="s">
        <v>131</v>
      </c>
      <c r="B137" s="8" t="s">
        <v>95</v>
      </c>
      <c r="C137" s="8" t="s">
        <v>88</v>
      </c>
      <c r="D137" s="8" t="s">
        <v>253</v>
      </c>
      <c r="E137" s="8">
        <v>4.4931764564083831</v>
      </c>
    </row>
    <row r="138" spans="1:5" ht="24.75">
      <c r="A138" s="8" t="s">
        <v>131</v>
      </c>
      <c r="B138" s="8" t="s">
        <v>95</v>
      </c>
      <c r="C138" s="8" t="s">
        <v>88</v>
      </c>
      <c r="D138" s="8" t="s">
        <v>254</v>
      </c>
      <c r="E138" s="8">
        <v>4.6960104090197925</v>
      </c>
    </row>
    <row r="139" spans="1:5" ht="24.75">
      <c r="A139" s="8" t="s">
        <v>131</v>
      </c>
      <c r="B139" s="8" t="s">
        <v>95</v>
      </c>
      <c r="C139" s="8" t="s">
        <v>88</v>
      </c>
      <c r="D139" s="8" t="s">
        <v>255</v>
      </c>
      <c r="E139" s="8">
        <v>1.5304662731543572</v>
      </c>
    </row>
    <row r="140" spans="1:5" ht="24.75">
      <c r="A140" s="8" t="s">
        <v>131</v>
      </c>
      <c r="B140" s="8" t="s">
        <v>95</v>
      </c>
      <c r="C140" s="8" t="s">
        <v>88</v>
      </c>
      <c r="D140" s="8" t="s">
        <v>256</v>
      </c>
      <c r="E140" s="8">
        <v>3.2065005765573806</v>
      </c>
    </row>
    <row r="141" spans="1:5" ht="24.75">
      <c r="A141" s="8" t="s">
        <v>131</v>
      </c>
      <c r="B141" s="8" t="s">
        <v>95</v>
      </c>
      <c r="C141" s="8" t="s">
        <v>88</v>
      </c>
      <c r="D141" s="8" t="s">
        <v>257</v>
      </c>
      <c r="E141" s="8">
        <v>1.5112901207622083</v>
      </c>
    </row>
    <row r="142" spans="1:5" ht="24.75">
      <c r="A142" s="8" t="s">
        <v>131</v>
      </c>
      <c r="B142" s="8" t="s">
        <v>95</v>
      </c>
      <c r="C142" s="8" t="s">
        <v>88</v>
      </c>
      <c r="D142" s="8" t="s">
        <v>258</v>
      </c>
      <c r="E142" s="8">
        <v>1.4895098324624121</v>
      </c>
    </row>
    <row r="143" spans="1:5" ht="24.75">
      <c r="A143" s="8" t="s">
        <v>131</v>
      </c>
      <c r="B143" s="8" t="s">
        <v>95</v>
      </c>
      <c r="C143" s="8" t="s">
        <v>88</v>
      </c>
      <c r="D143" s="8" t="s">
        <v>259</v>
      </c>
      <c r="E143" s="8">
        <v>3.6082197904558817</v>
      </c>
    </row>
    <row r="144" spans="1:5" ht="24.75">
      <c r="A144" s="8" t="s">
        <v>131</v>
      </c>
      <c r="B144" s="8" t="s">
        <v>95</v>
      </c>
      <c r="C144" s="8" t="s">
        <v>88</v>
      </c>
      <c r="D144" s="8" t="s">
        <v>260</v>
      </c>
      <c r="E144" s="8">
        <v>6.857306578659645</v>
      </c>
    </row>
    <row r="145" spans="1:5" ht="24.75">
      <c r="A145" s="8" t="s">
        <v>131</v>
      </c>
      <c r="B145" s="8" t="s">
        <v>95</v>
      </c>
      <c r="C145" s="8" t="s">
        <v>88</v>
      </c>
      <c r="D145" s="8" t="s">
        <v>261</v>
      </c>
      <c r="E145" s="8">
        <v>2.5196662436233699</v>
      </c>
    </row>
    <row r="146" spans="1:5" ht="24.75">
      <c r="A146" s="8" t="s">
        <v>131</v>
      </c>
      <c r="B146" s="8" t="s">
        <v>95</v>
      </c>
      <c r="C146" s="8" t="s">
        <v>88</v>
      </c>
      <c r="D146" s="8" t="s">
        <v>262</v>
      </c>
      <c r="E146" s="8">
        <v>7.7560966173576249</v>
      </c>
    </row>
    <row r="147" spans="1:5" ht="24.75">
      <c r="A147" s="8" t="s">
        <v>131</v>
      </c>
      <c r="B147" s="8" t="s">
        <v>95</v>
      </c>
      <c r="C147" s="8" t="s">
        <v>88</v>
      </c>
      <c r="D147" s="8" t="s">
        <v>263</v>
      </c>
      <c r="E147" s="8">
        <v>4.0121476549068866</v>
      </c>
    </row>
    <row r="148" spans="1:5" ht="24.75">
      <c r="A148" s="8" t="s">
        <v>131</v>
      </c>
      <c r="B148" s="8" t="s">
        <v>95</v>
      </c>
      <c r="C148" s="8" t="s">
        <v>88</v>
      </c>
      <c r="D148" s="8" t="s">
        <v>264</v>
      </c>
      <c r="E148" s="8">
        <v>2.9526466895837848</v>
      </c>
    </row>
    <row r="149" spans="1:5" ht="24.75">
      <c r="A149" s="8" t="s">
        <v>131</v>
      </c>
      <c r="B149" s="8" t="s">
        <v>95</v>
      </c>
      <c r="C149" s="8" t="s">
        <v>88</v>
      </c>
      <c r="D149" s="8" t="s">
        <v>265</v>
      </c>
      <c r="E149" s="8">
        <v>2.9538566944042541</v>
      </c>
    </row>
    <row r="150" spans="1:5" ht="24.75">
      <c r="A150" s="8" t="s">
        <v>131</v>
      </c>
      <c r="B150" s="8" t="s">
        <v>95</v>
      </c>
      <c r="C150" s="8" t="s">
        <v>88</v>
      </c>
      <c r="D150" s="8" t="s">
        <v>266</v>
      </c>
      <c r="E150" s="8">
        <v>16.54391174788735</v>
      </c>
    </row>
    <row r="151" spans="1:5" ht="24.75">
      <c r="A151" s="8" t="s">
        <v>131</v>
      </c>
      <c r="B151" s="8" t="s">
        <v>95</v>
      </c>
      <c r="C151" s="8" t="s">
        <v>88</v>
      </c>
      <c r="D151" s="8" t="s">
        <v>267</v>
      </c>
      <c r="E151" s="8">
        <v>2.9480567435131375</v>
      </c>
    </row>
    <row r="152" spans="1:5" ht="24.75">
      <c r="A152" s="8" t="s">
        <v>131</v>
      </c>
      <c r="B152" s="8" t="s">
        <v>95</v>
      </c>
      <c r="C152" s="8" t="s">
        <v>88</v>
      </c>
      <c r="D152" s="8" t="s">
        <v>268</v>
      </c>
      <c r="E152" s="8">
        <v>17.068735519544518</v>
      </c>
    </row>
    <row r="153" spans="1:5" ht="24.75">
      <c r="A153" s="8" t="s">
        <v>131</v>
      </c>
      <c r="B153" s="8" t="s">
        <v>95</v>
      </c>
      <c r="C153" s="8" t="s">
        <v>88</v>
      </c>
      <c r="D153" s="8" t="s">
        <v>269</v>
      </c>
      <c r="E153" s="8">
        <v>2.9538566991726207</v>
      </c>
    </row>
    <row r="154" spans="1:5" ht="24.75">
      <c r="A154" s="8" t="s">
        <v>131</v>
      </c>
      <c r="B154" s="8" t="s">
        <v>95</v>
      </c>
      <c r="C154" s="8" t="s">
        <v>88</v>
      </c>
      <c r="D154" s="8" t="s">
        <v>270</v>
      </c>
      <c r="E154" s="8">
        <v>4.1319661015666158</v>
      </c>
    </row>
    <row r="155" spans="1:5" ht="24.75">
      <c r="A155" s="8" t="s">
        <v>131</v>
      </c>
      <c r="B155" s="8" t="s">
        <v>95</v>
      </c>
      <c r="C155" s="8" t="s">
        <v>88</v>
      </c>
      <c r="D155" s="8" t="s">
        <v>271</v>
      </c>
      <c r="E155" s="8">
        <v>3.1224053124185644</v>
      </c>
    </row>
    <row r="156" spans="1:5" ht="24.75">
      <c r="A156" s="8" t="s">
        <v>131</v>
      </c>
      <c r="B156" s="8" t="s">
        <v>95</v>
      </c>
      <c r="C156" s="8" t="s">
        <v>88</v>
      </c>
      <c r="D156" s="8" t="s">
        <v>272</v>
      </c>
      <c r="E156" s="8">
        <v>8.4533001864603055</v>
      </c>
    </row>
    <row r="157" spans="1:5" ht="24.75">
      <c r="A157" s="8" t="s">
        <v>131</v>
      </c>
      <c r="B157" s="8" t="s">
        <v>95</v>
      </c>
      <c r="C157" s="8" t="s">
        <v>88</v>
      </c>
      <c r="D157" s="8" t="s">
        <v>273</v>
      </c>
      <c r="E157" s="8">
        <v>3.1242203124967096</v>
      </c>
    </row>
    <row r="158" spans="1:5" ht="24.75">
      <c r="A158" s="8" t="s">
        <v>131</v>
      </c>
      <c r="B158" s="8" t="s">
        <v>95</v>
      </c>
      <c r="C158" s="8" t="s">
        <v>88</v>
      </c>
      <c r="D158" s="8" t="s">
        <v>274</v>
      </c>
      <c r="E158" s="8">
        <v>7.9146102005346641</v>
      </c>
    </row>
    <row r="159" spans="1:5" ht="24.75">
      <c r="A159" s="8" t="s">
        <v>131</v>
      </c>
      <c r="B159" s="8" t="s">
        <v>95</v>
      </c>
      <c r="C159" s="8" t="s">
        <v>88</v>
      </c>
      <c r="D159" s="8" t="s">
        <v>275</v>
      </c>
      <c r="E159" s="8">
        <v>4.493176458922342</v>
      </c>
    </row>
    <row r="160" spans="1:5" ht="24.75">
      <c r="A160" s="8" t="s">
        <v>131</v>
      </c>
      <c r="B160" s="8" t="s">
        <v>95</v>
      </c>
      <c r="C160" s="8" t="s">
        <v>88</v>
      </c>
      <c r="D160" s="8" t="s">
        <v>276</v>
      </c>
      <c r="E160" s="8">
        <v>1.4532099105969496</v>
      </c>
    </row>
    <row r="161" spans="1:5" ht="24.75">
      <c r="A161" s="8" t="s">
        <v>131</v>
      </c>
      <c r="B161" s="8" t="s">
        <v>95</v>
      </c>
      <c r="C161" s="8" t="s">
        <v>88</v>
      </c>
      <c r="D161" s="8" t="s">
        <v>277</v>
      </c>
      <c r="E161" s="8">
        <v>1.5125001871661998</v>
      </c>
    </row>
    <row r="162" spans="1:5" ht="24.75">
      <c r="A162" s="8" t="s">
        <v>131</v>
      </c>
      <c r="B162" s="8" t="s">
        <v>95</v>
      </c>
      <c r="C162" s="8" t="s">
        <v>88</v>
      </c>
      <c r="D162" s="8" t="s">
        <v>278</v>
      </c>
      <c r="E162" s="8">
        <v>3.2065005707876577</v>
      </c>
    </row>
    <row r="163" spans="1:5" ht="24.75">
      <c r="A163" s="8" t="s">
        <v>131</v>
      </c>
      <c r="B163" s="8" t="s">
        <v>95</v>
      </c>
      <c r="C163" s="8" t="s">
        <v>88</v>
      </c>
      <c r="D163" s="8" t="s">
        <v>279</v>
      </c>
      <c r="E163" s="8">
        <v>1.5304662068024579</v>
      </c>
    </row>
    <row r="164" spans="1:5" ht="24.75">
      <c r="A164" s="8" t="s">
        <v>131</v>
      </c>
      <c r="B164" s="8" t="s">
        <v>95</v>
      </c>
      <c r="C164" s="8" t="s">
        <v>88</v>
      </c>
      <c r="D164" s="8" t="s">
        <v>280</v>
      </c>
      <c r="E164" s="8">
        <v>4.6585005060300784</v>
      </c>
    </row>
    <row r="165" spans="1:5" ht="24.75">
      <c r="A165" s="8" t="s">
        <v>131</v>
      </c>
      <c r="B165" s="8" t="s">
        <v>95</v>
      </c>
      <c r="C165" s="8" t="s">
        <v>88</v>
      </c>
      <c r="D165" s="8" t="s">
        <v>281</v>
      </c>
      <c r="E165" s="8">
        <v>1.5137102520360377</v>
      </c>
    </row>
    <row r="166" spans="1:5" ht="24.75">
      <c r="A166" s="8" t="s">
        <v>131</v>
      </c>
      <c r="B166" s="8" t="s">
        <v>95</v>
      </c>
      <c r="C166" s="8" t="s">
        <v>88</v>
      </c>
      <c r="D166" s="8" t="s">
        <v>282</v>
      </c>
      <c r="E166" s="8">
        <v>1.4532097917028683</v>
      </c>
    </row>
    <row r="167" spans="1:5" ht="24.75">
      <c r="A167" s="8" t="s">
        <v>131</v>
      </c>
      <c r="B167" s="8" t="s">
        <v>95</v>
      </c>
      <c r="C167" s="8" t="s">
        <v>88</v>
      </c>
      <c r="D167" s="8" t="s">
        <v>283</v>
      </c>
      <c r="E167" s="8">
        <v>4.4919664621260162</v>
      </c>
    </row>
    <row r="168" spans="1:5" ht="24.75">
      <c r="A168" s="8" t="s">
        <v>131</v>
      </c>
      <c r="B168" s="8" t="s">
        <v>95</v>
      </c>
      <c r="C168" s="8" t="s">
        <v>88</v>
      </c>
      <c r="D168" s="8" t="s">
        <v>284</v>
      </c>
      <c r="E168" s="8">
        <v>4.6597104558889573</v>
      </c>
    </row>
    <row r="169" spans="1:5" ht="24.75">
      <c r="A169" s="8" t="s">
        <v>131</v>
      </c>
      <c r="B169" s="8" t="s">
        <v>95</v>
      </c>
      <c r="C169" s="8" t="s">
        <v>88</v>
      </c>
      <c r="D169" s="8" t="s">
        <v>285</v>
      </c>
      <c r="E169" s="8">
        <v>1.530466147754439</v>
      </c>
    </row>
    <row r="170" spans="1:5" ht="24.75">
      <c r="A170" s="8" t="s">
        <v>131</v>
      </c>
      <c r="B170" s="8" t="s">
        <v>95</v>
      </c>
      <c r="C170" s="8" t="s">
        <v>88</v>
      </c>
      <c r="D170" s="8" t="s">
        <v>286</v>
      </c>
      <c r="E170" s="8">
        <v>3.2052906888315662</v>
      </c>
    </row>
    <row r="171" spans="1:5" ht="24.75">
      <c r="A171" s="8" t="s">
        <v>131</v>
      </c>
      <c r="B171" s="8" t="s">
        <v>95</v>
      </c>
      <c r="C171" s="8" t="s">
        <v>88</v>
      </c>
      <c r="D171" s="8" t="s">
        <v>287</v>
      </c>
      <c r="E171" s="8">
        <v>4.493176306395406</v>
      </c>
    </row>
    <row r="172" spans="1:5" ht="24.75">
      <c r="A172" s="8" t="s">
        <v>131</v>
      </c>
      <c r="B172" s="8" t="s">
        <v>95</v>
      </c>
      <c r="C172" s="8" t="s">
        <v>88</v>
      </c>
      <c r="D172" s="8" t="s">
        <v>288</v>
      </c>
      <c r="E172" s="8">
        <v>1.4532098596056504</v>
      </c>
    </row>
    <row r="173" spans="1:5" ht="24.75">
      <c r="A173" s="8" t="s">
        <v>131</v>
      </c>
      <c r="B173" s="8" t="s">
        <v>95</v>
      </c>
      <c r="C173" s="8" t="s">
        <v>88</v>
      </c>
      <c r="D173" s="8" t="s">
        <v>289</v>
      </c>
      <c r="E173" s="8">
        <v>1.5125001208143105</v>
      </c>
    </row>
    <row r="174" spans="1:5" ht="24.75">
      <c r="A174" s="8" t="s">
        <v>131</v>
      </c>
      <c r="B174" s="8" t="s">
        <v>95</v>
      </c>
      <c r="C174" s="8" t="s">
        <v>88</v>
      </c>
      <c r="D174" s="8" t="s">
        <v>290</v>
      </c>
      <c r="E174" s="8">
        <v>3.2065005707876577</v>
      </c>
    </row>
    <row r="175" spans="1:5" ht="24.75">
      <c r="A175" s="8" t="s">
        <v>131</v>
      </c>
      <c r="B175" s="8" t="s">
        <v>95</v>
      </c>
      <c r="C175" s="8" t="s">
        <v>88</v>
      </c>
      <c r="D175" s="8" t="s">
        <v>291</v>
      </c>
      <c r="E175" s="8">
        <v>1.5304661231413912</v>
      </c>
    </row>
    <row r="176" spans="1:5" ht="24.75">
      <c r="A176" s="8" t="s">
        <v>131</v>
      </c>
      <c r="B176" s="8" t="s">
        <v>95</v>
      </c>
      <c r="C176" s="8" t="s">
        <v>88</v>
      </c>
      <c r="D176" s="8" t="s">
        <v>292</v>
      </c>
      <c r="E176" s="8">
        <v>4.658500455038781</v>
      </c>
    </row>
    <row r="177" spans="1:5" ht="24.75">
      <c r="A177" s="8" t="s">
        <v>131</v>
      </c>
      <c r="B177" s="8" t="s">
        <v>95</v>
      </c>
      <c r="C177" s="8" t="s">
        <v>88</v>
      </c>
      <c r="D177" s="8" t="s">
        <v>293</v>
      </c>
      <c r="E177" s="8">
        <v>2.5208763936884435</v>
      </c>
    </row>
    <row r="178" spans="1:5" ht="24.75">
      <c r="A178" s="8" t="s">
        <v>131</v>
      </c>
      <c r="B178" s="8" t="s">
        <v>95</v>
      </c>
      <c r="C178" s="8" t="s">
        <v>88</v>
      </c>
      <c r="D178" s="8" t="s">
        <v>294</v>
      </c>
      <c r="E178" s="8">
        <v>6.8210071568516861</v>
      </c>
    </row>
    <row r="179" spans="1:5" ht="24.75">
      <c r="A179" s="8" t="s">
        <v>131</v>
      </c>
      <c r="B179" s="8" t="s">
        <v>95</v>
      </c>
      <c r="C179" s="8" t="s">
        <v>88</v>
      </c>
      <c r="D179" s="8" t="s">
        <v>295</v>
      </c>
      <c r="E179" s="8">
        <v>3.6057998856676585</v>
      </c>
    </row>
    <row r="180" spans="1:5" ht="24.75">
      <c r="A180" s="8" t="s">
        <v>131</v>
      </c>
      <c r="B180" s="8" t="s">
        <v>95</v>
      </c>
      <c r="C180" s="8" t="s">
        <v>88</v>
      </c>
      <c r="D180" s="8" t="s">
        <v>296</v>
      </c>
      <c r="E180" s="8">
        <v>7.7197974953377546</v>
      </c>
    </row>
    <row r="181" spans="1:5" ht="24.75">
      <c r="A181" s="8" t="s">
        <v>131</v>
      </c>
      <c r="B181" s="8" t="s">
        <v>95</v>
      </c>
      <c r="C181" s="8" t="s">
        <v>88</v>
      </c>
      <c r="D181" s="8" t="s">
        <v>297</v>
      </c>
      <c r="E181" s="8">
        <v>3.1242193027939842</v>
      </c>
    </row>
    <row r="182" spans="1:5" ht="24.75">
      <c r="A182" s="8" t="s">
        <v>131</v>
      </c>
      <c r="B182" s="8" t="s">
        <v>95</v>
      </c>
      <c r="C182" s="8" t="s">
        <v>88</v>
      </c>
      <c r="D182" s="8" t="s">
        <v>298</v>
      </c>
      <c r="E182" s="8">
        <v>8.4666103685446199</v>
      </c>
    </row>
    <row r="183" spans="1:5" ht="24.75">
      <c r="A183" s="8" t="s">
        <v>131</v>
      </c>
      <c r="B183" s="8" t="s">
        <v>95</v>
      </c>
      <c r="C183" s="8" t="s">
        <v>88</v>
      </c>
      <c r="D183" s="8" t="s">
        <v>299</v>
      </c>
      <c r="E183" s="8">
        <v>3.1230093027418859</v>
      </c>
    </row>
    <row r="184" spans="1:5" ht="24.75">
      <c r="A184" s="8" t="s">
        <v>131</v>
      </c>
      <c r="B184" s="8" t="s">
        <v>95</v>
      </c>
      <c r="C184" s="8" t="s">
        <v>88</v>
      </c>
      <c r="D184" s="8" t="s">
        <v>300</v>
      </c>
      <c r="E184" s="8">
        <v>7.913400344725809</v>
      </c>
    </row>
    <row r="185" spans="1:5" ht="24.75">
      <c r="A185" s="8" t="s">
        <v>131</v>
      </c>
      <c r="B185" s="8" t="s">
        <v>95</v>
      </c>
      <c r="C185" s="8" t="s">
        <v>88</v>
      </c>
      <c r="D185" s="8" t="s">
        <v>301</v>
      </c>
      <c r="E185" s="8">
        <v>4.4931764564083885</v>
      </c>
    </row>
    <row r="186" spans="1:5" ht="24.75">
      <c r="A186" s="8" t="s">
        <v>131</v>
      </c>
      <c r="B186" s="8" t="s">
        <v>95</v>
      </c>
      <c r="C186" s="8" t="s">
        <v>88</v>
      </c>
      <c r="D186" s="8" t="s">
        <v>302</v>
      </c>
      <c r="E186" s="8">
        <v>1.4895096939888881</v>
      </c>
    </row>
    <row r="187" spans="1:5" ht="24.75">
      <c r="A187" s="8" t="s">
        <v>131</v>
      </c>
      <c r="B187" s="8" t="s">
        <v>95</v>
      </c>
      <c r="C187" s="8" t="s">
        <v>88</v>
      </c>
      <c r="D187" s="8" t="s">
        <v>303</v>
      </c>
      <c r="E187" s="8">
        <v>1.512500120814309</v>
      </c>
    </row>
    <row r="188" spans="1:5" ht="24.75">
      <c r="A188" s="8" t="s">
        <v>131</v>
      </c>
      <c r="B188" s="8" t="s">
        <v>95</v>
      </c>
      <c r="C188" s="8" t="s">
        <v>88</v>
      </c>
      <c r="D188" s="8" t="s">
        <v>304</v>
      </c>
      <c r="E188" s="8">
        <v>3.2065007150309048</v>
      </c>
    </row>
    <row r="189" spans="1:5" ht="24.75">
      <c r="A189" s="8" t="s">
        <v>131</v>
      </c>
      <c r="B189" s="8" t="s">
        <v>95</v>
      </c>
      <c r="C189" s="8" t="s">
        <v>88</v>
      </c>
      <c r="D189" s="8" t="s">
        <v>305</v>
      </c>
      <c r="E189" s="8">
        <v>1.5304662731543572</v>
      </c>
    </row>
    <row r="190" spans="1:5" ht="24.75">
      <c r="A190" s="8" t="s">
        <v>131</v>
      </c>
      <c r="B190" s="8" t="s">
        <v>95</v>
      </c>
      <c r="C190" s="8" t="s">
        <v>88</v>
      </c>
      <c r="D190" s="8" t="s">
        <v>306</v>
      </c>
      <c r="E190" s="8">
        <v>4.6948004089676951</v>
      </c>
    </row>
    <row r="191" spans="1:5" ht="24.75">
      <c r="A191" s="8" t="s">
        <v>131</v>
      </c>
      <c r="B191" s="8" t="s">
        <v>95</v>
      </c>
      <c r="C191" s="8" t="s">
        <v>88</v>
      </c>
      <c r="D191" s="8" t="s">
        <v>307</v>
      </c>
      <c r="E191" s="8">
        <v>4.4931764564083805</v>
      </c>
    </row>
    <row r="192" spans="1:5" ht="24.75">
      <c r="A192" s="8" t="s">
        <v>131</v>
      </c>
      <c r="B192" s="8" t="s">
        <v>95</v>
      </c>
      <c r="C192" s="8" t="s">
        <v>88</v>
      </c>
      <c r="D192" s="8" t="s">
        <v>308</v>
      </c>
      <c r="E192" s="8">
        <v>4.6960104090197925</v>
      </c>
    </row>
    <row r="193" spans="1:5" ht="24.75">
      <c r="A193" s="8" t="s">
        <v>131</v>
      </c>
      <c r="B193" s="8" t="s">
        <v>95</v>
      </c>
      <c r="C193" s="8" t="s">
        <v>88</v>
      </c>
      <c r="D193" s="8" t="s">
        <v>309</v>
      </c>
      <c r="E193" s="8">
        <v>1.5304662010327339</v>
      </c>
    </row>
    <row r="194" spans="1:5" ht="24.75">
      <c r="A194" s="8" t="s">
        <v>131</v>
      </c>
      <c r="B194" s="8" t="s">
        <v>95</v>
      </c>
      <c r="C194" s="8" t="s">
        <v>88</v>
      </c>
      <c r="D194" s="8" t="s">
        <v>310</v>
      </c>
      <c r="E194" s="8">
        <v>3.2065007150309048</v>
      </c>
    </row>
    <row r="195" spans="1:5" ht="24.75">
      <c r="A195" s="8" t="s">
        <v>131</v>
      </c>
      <c r="B195" s="8" t="s">
        <v>95</v>
      </c>
      <c r="C195" s="8" t="s">
        <v>88</v>
      </c>
      <c r="D195" s="8" t="s">
        <v>311</v>
      </c>
      <c r="E195" s="8">
        <v>1.5125001929359247</v>
      </c>
    </row>
    <row r="196" spans="1:5" ht="24.75">
      <c r="A196" s="8" t="s">
        <v>131</v>
      </c>
      <c r="B196" s="8" t="s">
        <v>95</v>
      </c>
      <c r="C196" s="8" t="s">
        <v>88</v>
      </c>
      <c r="D196" s="8" t="s">
        <v>312</v>
      </c>
      <c r="E196" s="8">
        <v>1.488299693936791</v>
      </c>
    </row>
    <row r="197" spans="1:5" ht="24.75">
      <c r="A197" s="8" t="s">
        <v>131</v>
      </c>
      <c r="B197" s="8" t="s">
        <v>95</v>
      </c>
      <c r="C197" s="8" t="s">
        <v>88</v>
      </c>
      <c r="D197" s="8" t="s">
        <v>313</v>
      </c>
      <c r="E197" s="8">
        <v>4.4931763842867634</v>
      </c>
    </row>
    <row r="198" spans="1:5" ht="24.75">
      <c r="A198" s="8" t="s">
        <v>131</v>
      </c>
      <c r="B198" s="8" t="s">
        <v>95</v>
      </c>
      <c r="C198" s="8" t="s">
        <v>88</v>
      </c>
      <c r="D198" s="8" t="s">
        <v>314</v>
      </c>
      <c r="E198" s="8">
        <v>1.4895096939888881</v>
      </c>
    </row>
    <row r="199" spans="1:5" ht="24.75">
      <c r="A199" s="8" t="s">
        <v>131</v>
      </c>
      <c r="B199" s="8" t="s">
        <v>95</v>
      </c>
      <c r="C199" s="8" t="s">
        <v>88</v>
      </c>
      <c r="D199" s="8" t="s">
        <v>315</v>
      </c>
      <c r="E199" s="8">
        <v>1.512500192935935</v>
      </c>
    </row>
    <row r="200" spans="1:5" ht="24.75">
      <c r="A200" s="8" t="s">
        <v>131</v>
      </c>
      <c r="B200" s="8" t="s">
        <v>95</v>
      </c>
      <c r="C200" s="8" t="s">
        <v>88</v>
      </c>
      <c r="D200" s="8" t="s">
        <v>316</v>
      </c>
      <c r="E200" s="8">
        <v>3.2065007150309048</v>
      </c>
    </row>
    <row r="201" spans="1:5" ht="24.75">
      <c r="A201" s="8" t="s">
        <v>131</v>
      </c>
      <c r="B201" s="8" t="s">
        <v>95</v>
      </c>
      <c r="C201" s="8" t="s">
        <v>88</v>
      </c>
      <c r="D201" s="8" t="s">
        <v>317</v>
      </c>
      <c r="E201" s="8">
        <v>1.5304661289111074</v>
      </c>
    </row>
    <row r="202" spans="1:5" ht="24.75">
      <c r="A202" s="8" t="s">
        <v>131</v>
      </c>
      <c r="B202" s="8" t="s">
        <v>95</v>
      </c>
      <c r="C202" s="8" t="s">
        <v>88</v>
      </c>
      <c r="D202" s="8" t="s">
        <v>318</v>
      </c>
      <c r="E202" s="8">
        <v>4.6948004089676951</v>
      </c>
    </row>
    <row r="203" spans="1:5" ht="24.75">
      <c r="A203" s="8" t="s">
        <v>131</v>
      </c>
      <c r="B203" s="8" t="s">
        <v>95</v>
      </c>
      <c r="C203" s="8" t="s">
        <v>88</v>
      </c>
      <c r="D203" s="8" t="s">
        <v>319</v>
      </c>
      <c r="E203" s="8">
        <v>2.3200286478906687E-3</v>
      </c>
    </row>
    <row r="204" spans="1:5" ht="24.75">
      <c r="A204" s="8" t="s">
        <v>131</v>
      </c>
      <c r="B204" s="8" t="s">
        <v>95</v>
      </c>
      <c r="C204" s="8" t="s">
        <v>88</v>
      </c>
      <c r="D204" s="8" t="s">
        <v>320</v>
      </c>
      <c r="E204" s="8">
        <v>1.2000000516665078E-3</v>
      </c>
    </row>
    <row r="205" spans="1:5" ht="24.75">
      <c r="A205" s="8" t="s">
        <v>131</v>
      </c>
      <c r="B205" s="8" t="s">
        <v>95</v>
      </c>
      <c r="C205" s="8" t="s">
        <v>88</v>
      </c>
      <c r="D205" s="8" t="s">
        <v>321</v>
      </c>
      <c r="E205" s="8">
        <v>1.1500000495137238E-3</v>
      </c>
    </row>
    <row r="206" spans="1:5" ht="24.75">
      <c r="A206" s="8" t="s">
        <v>131</v>
      </c>
      <c r="B206" s="8" t="s">
        <v>95</v>
      </c>
      <c r="C206" s="8" t="s">
        <v>88</v>
      </c>
      <c r="D206" s="8" t="s">
        <v>322</v>
      </c>
      <c r="E206" s="8">
        <v>4.4931764564083867</v>
      </c>
    </row>
    <row r="207" spans="1:5" ht="24.75">
      <c r="A207" s="8" t="s">
        <v>131</v>
      </c>
      <c r="B207" s="8" t="s">
        <v>95</v>
      </c>
      <c r="C207" s="8" t="s">
        <v>88</v>
      </c>
      <c r="D207" s="8" t="s">
        <v>323</v>
      </c>
      <c r="E207" s="8">
        <v>4.6597105068802556</v>
      </c>
    </row>
    <row r="208" spans="1:5" ht="24.75">
      <c r="A208" s="8" t="s">
        <v>131</v>
      </c>
      <c r="B208" s="8" t="s">
        <v>95</v>
      </c>
      <c r="C208" s="8" t="s">
        <v>88</v>
      </c>
      <c r="D208" s="8" t="s">
        <v>324</v>
      </c>
      <c r="E208" s="8">
        <v>1.5304662141063541</v>
      </c>
    </row>
    <row r="209" spans="1:5" ht="24.75">
      <c r="A209" s="8" t="s">
        <v>131</v>
      </c>
      <c r="B209" s="8" t="s">
        <v>95</v>
      </c>
      <c r="C209" s="8" t="s">
        <v>88</v>
      </c>
      <c r="D209" s="8" t="s">
        <v>325</v>
      </c>
      <c r="E209" s="8">
        <v>3.2065005707876577</v>
      </c>
    </row>
    <row r="210" spans="1:5" ht="24.75">
      <c r="A210" s="8" t="s">
        <v>131</v>
      </c>
      <c r="B210" s="8" t="s">
        <v>95</v>
      </c>
      <c r="C210" s="8" t="s">
        <v>88</v>
      </c>
      <c r="D210" s="8" t="s">
        <v>326</v>
      </c>
      <c r="E210" s="8">
        <v>1.5125001798623114</v>
      </c>
    </row>
    <row r="211" spans="1:5" ht="24.75">
      <c r="A211" s="8" t="s">
        <v>131</v>
      </c>
      <c r="B211" s="8" t="s">
        <v>95</v>
      </c>
      <c r="C211" s="8" t="s">
        <v>88</v>
      </c>
      <c r="D211" s="8" t="s">
        <v>327</v>
      </c>
      <c r="E211" s="8">
        <v>1.4519999607380767</v>
      </c>
    </row>
    <row r="212" spans="1:5" ht="24.75">
      <c r="A212" s="8" t="s">
        <v>131</v>
      </c>
      <c r="B212" s="8" t="s">
        <v>95</v>
      </c>
      <c r="C212" s="8" t="s">
        <v>88</v>
      </c>
      <c r="D212" s="8" t="s">
        <v>328</v>
      </c>
      <c r="E212" s="8">
        <v>1.4544199616403453</v>
      </c>
    </row>
    <row r="213" spans="1:5" ht="24.75">
      <c r="A213" s="8" t="s">
        <v>131</v>
      </c>
      <c r="B213" s="8" t="s">
        <v>95</v>
      </c>
      <c r="C213" s="8" t="s">
        <v>88</v>
      </c>
      <c r="D213" s="8" t="s">
        <v>329</v>
      </c>
      <c r="E213" s="8">
        <v>1.5125001929359339</v>
      </c>
    </row>
    <row r="214" spans="1:5" ht="24.75">
      <c r="A214" s="8" t="s">
        <v>131</v>
      </c>
      <c r="B214" s="8" t="s">
        <v>95</v>
      </c>
      <c r="C214" s="8" t="s">
        <v>88</v>
      </c>
      <c r="D214" s="8" t="s">
        <v>330</v>
      </c>
      <c r="E214" s="8">
        <v>3.2065005707876577</v>
      </c>
    </row>
    <row r="215" spans="1:5" ht="24.75">
      <c r="A215" s="8" t="s">
        <v>131</v>
      </c>
      <c r="B215" s="8" t="s">
        <v>95</v>
      </c>
      <c r="C215" s="8" t="s">
        <v>88</v>
      </c>
      <c r="D215" s="8" t="s">
        <v>331</v>
      </c>
      <c r="E215" s="8">
        <v>1.5304659953271018</v>
      </c>
    </row>
    <row r="216" spans="1:5" ht="24.75">
      <c r="A216" s="8" t="s">
        <v>131</v>
      </c>
      <c r="B216" s="8" t="s">
        <v>95</v>
      </c>
      <c r="C216" s="8" t="s">
        <v>88</v>
      </c>
      <c r="D216" s="8" t="s">
        <v>332</v>
      </c>
      <c r="E216" s="8">
        <v>4.6597105570734749</v>
      </c>
    </row>
    <row r="217" spans="1:5" ht="24.75">
      <c r="A217" s="8" t="s">
        <v>131</v>
      </c>
      <c r="B217" s="8" t="s">
        <v>95</v>
      </c>
      <c r="C217" s="8" t="s">
        <v>88</v>
      </c>
      <c r="D217" s="8" t="s">
        <v>333</v>
      </c>
      <c r="E217" s="8">
        <v>4.4907562505985643</v>
      </c>
    </row>
    <row r="218" spans="1:5" ht="24.75">
      <c r="A218" s="8" t="s">
        <v>131</v>
      </c>
      <c r="B218" s="8" t="s">
        <v>95</v>
      </c>
      <c r="C218" s="8" t="s">
        <v>88</v>
      </c>
      <c r="D218" s="8" t="s">
        <v>334</v>
      </c>
      <c r="E218" s="8">
        <v>5.0081904097970122</v>
      </c>
    </row>
    <row r="219" spans="1:5" ht="24.75">
      <c r="A219" s="8" t="s">
        <v>131</v>
      </c>
      <c r="B219" s="8" t="s">
        <v>95</v>
      </c>
      <c r="C219" s="8" t="s">
        <v>88</v>
      </c>
      <c r="D219" s="8" t="s">
        <v>335</v>
      </c>
      <c r="E219" s="8">
        <v>0.34001023100422217</v>
      </c>
    </row>
    <row r="220" spans="1:5" ht="24.75">
      <c r="A220" s="8" t="s">
        <v>131</v>
      </c>
      <c r="B220" s="8" t="s">
        <v>95</v>
      </c>
      <c r="C220" s="8" t="s">
        <v>88</v>
      </c>
      <c r="D220" s="8" t="s">
        <v>336</v>
      </c>
      <c r="E220" s="8">
        <v>5.0102002123620109</v>
      </c>
    </row>
    <row r="221" spans="1:5" ht="24.75">
      <c r="A221" s="8" t="s">
        <v>131</v>
      </c>
      <c r="B221" s="8" t="s">
        <v>95</v>
      </c>
      <c r="C221" s="8" t="s">
        <v>88</v>
      </c>
      <c r="D221" s="8" t="s">
        <v>337</v>
      </c>
      <c r="E221" s="8">
        <v>3.8768399447852318</v>
      </c>
    </row>
    <row r="222" spans="1:5" ht="24.75">
      <c r="A222" s="8" t="s">
        <v>131</v>
      </c>
      <c r="B222" s="8" t="s">
        <v>95</v>
      </c>
      <c r="C222" s="8" t="s">
        <v>88</v>
      </c>
      <c r="D222" s="8" t="s">
        <v>338</v>
      </c>
      <c r="E222" s="8">
        <v>0.46221962268647365</v>
      </c>
    </row>
    <row r="223" spans="1:5" ht="24.75">
      <c r="A223" s="8" t="s">
        <v>131</v>
      </c>
      <c r="B223" s="8" t="s">
        <v>95</v>
      </c>
      <c r="C223" s="8" t="s">
        <v>88</v>
      </c>
      <c r="D223" s="8" t="s">
        <v>339</v>
      </c>
      <c r="E223" s="8">
        <v>3.8780501612021947</v>
      </c>
    </row>
    <row r="224" spans="1:5" ht="24.75">
      <c r="A224" s="8" t="s">
        <v>131</v>
      </c>
      <c r="B224" s="8" t="s">
        <v>95</v>
      </c>
      <c r="C224" s="8" t="s">
        <v>88</v>
      </c>
      <c r="D224" s="8" t="s">
        <v>340</v>
      </c>
      <c r="E224" s="8">
        <v>5.0094002844492005</v>
      </c>
    </row>
    <row r="225" spans="1:5" ht="24.75">
      <c r="A225" s="8" t="s">
        <v>131</v>
      </c>
      <c r="B225" s="8" t="s">
        <v>95</v>
      </c>
      <c r="C225" s="8" t="s">
        <v>88</v>
      </c>
      <c r="D225" s="8" t="s">
        <v>341</v>
      </c>
      <c r="E225" s="8">
        <v>0.34001022523449587</v>
      </c>
    </row>
    <row r="226" spans="1:5" ht="24.75">
      <c r="A226" s="8" t="s">
        <v>131</v>
      </c>
      <c r="B226" s="8" t="s">
        <v>95</v>
      </c>
      <c r="C226" s="8" t="s">
        <v>88</v>
      </c>
      <c r="D226" s="8" t="s">
        <v>342</v>
      </c>
      <c r="E226" s="8">
        <v>5.0081904122114045</v>
      </c>
    </row>
    <row r="227" spans="1:5" ht="24.75">
      <c r="A227" s="8" t="s">
        <v>131</v>
      </c>
      <c r="B227" s="8" t="s">
        <v>95</v>
      </c>
      <c r="C227" s="8" t="s">
        <v>88</v>
      </c>
      <c r="D227" s="8" t="s">
        <v>343</v>
      </c>
      <c r="E227" s="8">
        <v>4.3972096388326483</v>
      </c>
    </row>
    <row r="228" spans="1:5" ht="24.75">
      <c r="A228" s="8" t="s">
        <v>131</v>
      </c>
      <c r="B228" s="8" t="s">
        <v>95</v>
      </c>
      <c r="C228" s="8" t="s">
        <v>88</v>
      </c>
      <c r="D228" s="8" t="s">
        <v>344</v>
      </c>
      <c r="E228" s="8">
        <v>7.6793123113758961</v>
      </c>
    </row>
    <row r="229" spans="1:5" ht="24.75">
      <c r="A229" s="8" t="s">
        <v>131</v>
      </c>
      <c r="B229" s="8" t="s">
        <v>95</v>
      </c>
      <c r="C229" s="8" t="s">
        <v>88</v>
      </c>
      <c r="D229" s="8" t="s">
        <v>345</v>
      </c>
      <c r="E229" s="8">
        <v>8.2125100241665301</v>
      </c>
    </row>
    <row r="230" spans="1:5" ht="24.75">
      <c r="A230" s="8" t="s">
        <v>131</v>
      </c>
      <c r="B230" s="8" t="s">
        <v>95</v>
      </c>
      <c r="C230" s="8" t="s">
        <v>88</v>
      </c>
      <c r="D230" s="8" t="s">
        <v>346</v>
      </c>
      <c r="E230" s="8">
        <v>1.6573105196350486</v>
      </c>
    </row>
    <row r="231" spans="1:5" ht="24.75">
      <c r="A231" s="8" t="s">
        <v>131</v>
      </c>
      <c r="B231" s="8" t="s">
        <v>95</v>
      </c>
      <c r="C231" s="8" t="s">
        <v>88</v>
      </c>
      <c r="D231" s="8" t="s">
        <v>347</v>
      </c>
      <c r="E231" s="8">
        <v>3.3516542175104522</v>
      </c>
    </row>
    <row r="232" spans="1:5" ht="24.75">
      <c r="A232" s="8" t="s">
        <v>131</v>
      </c>
      <c r="B232" s="8" t="s">
        <v>95</v>
      </c>
      <c r="C232" s="8" t="s">
        <v>88</v>
      </c>
      <c r="D232" s="8" t="s">
        <v>348</v>
      </c>
      <c r="E232" s="8">
        <v>0.46221989637627076</v>
      </c>
    </row>
    <row r="233" spans="1:5" ht="24.75">
      <c r="A233" s="8" t="s">
        <v>131</v>
      </c>
      <c r="B233" s="8" t="s">
        <v>95</v>
      </c>
      <c r="C233" s="8" t="s">
        <v>88</v>
      </c>
      <c r="D233" s="8" t="s">
        <v>349</v>
      </c>
      <c r="E233" s="8">
        <v>25.921911195482185</v>
      </c>
    </row>
    <row r="234" spans="1:5" ht="24.75">
      <c r="A234" s="8" t="s">
        <v>131</v>
      </c>
      <c r="B234" s="8" t="s">
        <v>95</v>
      </c>
      <c r="C234" s="8" t="s">
        <v>88</v>
      </c>
      <c r="D234" s="8" t="s">
        <v>350</v>
      </c>
      <c r="E234" s="8">
        <v>10.401042401860753</v>
      </c>
    </row>
    <row r="235" spans="1:5" ht="24.75">
      <c r="A235" s="8" t="s">
        <v>131</v>
      </c>
      <c r="B235" s="8" t="s">
        <v>95</v>
      </c>
      <c r="C235" s="8" t="s">
        <v>88</v>
      </c>
      <c r="D235" s="8" t="s">
        <v>351</v>
      </c>
      <c r="E235" s="8">
        <v>0.50347942036523996</v>
      </c>
    </row>
    <row r="236" spans="1:5" ht="24.75">
      <c r="A236" s="8" t="s">
        <v>131</v>
      </c>
      <c r="B236" s="8" t="s">
        <v>95</v>
      </c>
      <c r="C236" s="8" t="s">
        <v>88</v>
      </c>
      <c r="D236" s="8" t="s">
        <v>352</v>
      </c>
      <c r="E236" s="8">
        <v>0.46221943404727683</v>
      </c>
    </row>
    <row r="237" spans="1:5" ht="24.75">
      <c r="A237" s="8" t="s">
        <v>131</v>
      </c>
      <c r="B237" s="8" t="s">
        <v>95</v>
      </c>
      <c r="C237" s="8" t="s">
        <v>88</v>
      </c>
      <c r="D237" s="8" t="s">
        <v>353</v>
      </c>
      <c r="E237" s="8">
        <v>0.8547058892206888</v>
      </c>
    </row>
    <row r="238" spans="1:5" ht="24.75">
      <c r="A238" s="8" t="s">
        <v>131</v>
      </c>
      <c r="B238" s="8" t="s">
        <v>95</v>
      </c>
      <c r="C238" s="8" t="s">
        <v>88</v>
      </c>
      <c r="D238" s="8" t="s">
        <v>354</v>
      </c>
      <c r="E238" s="8">
        <v>3.8175502970708517</v>
      </c>
    </row>
    <row r="239" spans="1:5" ht="24.75">
      <c r="A239" s="8" t="s">
        <v>131</v>
      </c>
      <c r="B239" s="8" t="s">
        <v>95</v>
      </c>
      <c r="C239" s="8" t="s">
        <v>88</v>
      </c>
      <c r="D239" s="8" t="s">
        <v>355</v>
      </c>
      <c r="E239" s="8">
        <v>2.2445501113793034</v>
      </c>
    </row>
    <row r="240" spans="1:5" ht="24.75">
      <c r="A240" s="8" t="s">
        <v>131</v>
      </c>
      <c r="B240" s="8" t="s">
        <v>95</v>
      </c>
      <c r="C240" s="8" t="s">
        <v>88</v>
      </c>
      <c r="D240" s="8" t="s">
        <v>356</v>
      </c>
      <c r="E240" s="8">
        <v>2.2445500426858822</v>
      </c>
    </row>
    <row r="241" spans="1:5" ht="24.75">
      <c r="A241" s="8" t="s">
        <v>131</v>
      </c>
      <c r="B241" s="8" t="s">
        <v>95</v>
      </c>
      <c r="C241" s="8" t="s">
        <v>88</v>
      </c>
      <c r="D241" s="8" t="s">
        <v>357</v>
      </c>
      <c r="E241" s="8">
        <v>3.8173303378297954</v>
      </c>
    </row>
    <row r="242" spans="1:5" ht="24.75">
      <c r="A242" s="8" t="s">
        <v>131</v>
      </c>
      <c r="B242" s="8" t="s">
        <v>95</v>
      </c>
      <c r="C242" s="8" t="s">
        <v>88</v>
      </c>
      <c r="D242" s="8" t="s">
        <v>358</v>
      </c>
      <c r="E242" s="8">
        <v>1.1500000495138411E-3</v>
      </c>
    </row>
    <row r="243" spans="1:5" ht="24.75">
      <c r="A243" s="8" t="s">
        <v>131</v>
      </c>
      <c r="B243" s="8" t="s">
        <v>95</v>
      </c>
      <c r="C243" s="8" t="s">
        <v>88</v>
      </c>
      <c r="D243" s="8" t="s">
        <v>359</v>
      </c>
      <c r="E243" s="8">
        <v>0.4400500955462735</v>
      </c>
    </row>
    <row r="244" spans="1:5" ht="24.75">
      <c r="A244" s="8" t="s">
        <v>131</v>
      </c>
      <c r="B244" s="8" t="s">
        <v>95</v>
      </c>
      <c r="C244" s="8" t="s">
        <v>88</v>
      </c>
      <c r="D244" s="8" t="s">
        <v>360</v>
      </c>
      <c r="E244" s="8">
        <v>5.0253670220149885E-2</v>
      </c>
    </row>
    <row r="245" spans="1:5">
      <c r="A245" s="1" t="s">
        <v>76</v>
      </c>
      <c r="B245" s="1" t="s">
        <v>76</v>
      </c>
      <c r="C245" s="1">
        <f>SUBTOTAL(103,Elements5_12[Elemento])</f>
        <v>207</v>
      </c>
      <c r="D245" s="1" t="s">
        <v>76</v>
      </c>
      <c r="E245" s="1">
        <f>SUBTOTAL(109,Elements5_12[Totais:])</f>
        <v>907.70812616936473</v>
      </c>
    </row>
  </sheetData>
  <mergeCells count="6">
    <mergeCell ref="A36:E36"/>
    <mergeCell ref="A1:E2"/>
    <mergeCell ref="A4:E4"/>
    <mergeCell ref="A5:E5"/>
    <mergeCell ref="A32:E33"/>
    <mergeCell ref="A35:E35"/>
  </mergeCells>
  <hyperlinks>
    <hyperlink ref="A1" location="'5.1'!A1" display="LIMPEZA DE PAREDES REVESTIDAS DE CERAMICAS OU AZULEJOS" xr:uid="{00000000-0004-0000-1100-000000000000}"/>
    <hyperlink ref="B1" location="'5.1'!A1" display="LIMPEZA DE PAREDES REVESTIDAS DE CERAMICAS OU AZULEJOS" xr:uid="{00000000-0004-0000-1100-000001000000}"/>
    <hyperlink ref="C1" location="'5.1'!A1" display="LIMPEZA DE PAREDES REVESTIDAS DE CERAMICAS OU AZULEJOS" xr:uid="{00000000-0004-0000-1100-000002000000}"/>
    <hyperlink ref="D1" location="'5.1'!A1" display="LIMPEZA DE PAREDES REVESTIDAS DE CERAMICAS OU AZULEJOS" xr:uid="{00000000-0004-0000-1100-000003000000}"/>
    <hyperlink ref="E1" location="'5.1'!A1" display="LIMPEZA DE PAREDES REVESTIDAS DE CERAMICAS OU AZULEJOS" xr:uid="{00000000-0004-0000-1100-000004000000}"/>
    <hyperlink ref="A2" location="'5.1'!A1" display="LIMPEZA DE PAREDES REVESTIDAS DE CERAMICAS OU AZULEJOS" xr:uid="{00000000-0004-0000-1100-000005000000}"/>
    <hyperlink ref="B2" location="'5.1'!A1" display="LIMPEZA DE PAREDES REVESTIDAS DE CERAMICAS OU AZULEJOS" xr:uid="{00000000-0004-0000-1100-000006000000}"/>
    <hyperlink ref="C2" location="'5.1'!A1" display="LIMPEZA DE PAREDES REVESTIDAS DE CERAMICAS OU AZULEJOS" xr:uid="{00000000-0004-0000-1100-000007000000}"/>
    <hyperlink ref="D2" location="'5.1'!A1" display="LIMPEZA DE PAREDES REVESTIDAS DE CERAMICAS OU AZULEJOS" xr:uid="{00000000-0004-0000-1100-000008000000}"/>
    <hyperlink ref="E2" location="'5.1'!A1" display="LIMPEZA DE PAREDES REVESTIDAS DE CERAMICAS OU AZULEJOS" xr:uid="{00000000-0004-0000-1100-000009000000}"/>
    <hyperlink ref="A4" location="'5.1'!A1" display="Pisos" xr:uid="{00000000-0004-0000-1100-00000A000000}"/>
    <hyperlink ref="B4" location="'5.1'!A1" display="Pisos" xr:uid="{00000000-0004-0000-1100-00000B000000}"/>
    <hyperlink ref="C4" location="'5.1'!A1" display="Pisos" xr:uid="{00000000-0004-0000-1100-00000C000000}"/>
    <hyperlink ref="D4" location="'5.1'!A1" display="Pisos" xr:uid="{00000000-0004-0000-1100-00000D000000}"/>
    <hyperlink ref="E4" location="'5.1'!A1" display="Pisos" xr:uid="{00000000-0004-0000-1100-00000E000000}"/>
    <hyperlink ref="A32" location="'5.1'!A1" display="LIMPEZA DE PAREDES REVESTIDAS DE CERAMICAS OU AZULEJOS" xr:uid="{00000000-0004-0000-1100-00000F000000}"/>
    <hyperlink ref="B32" location="'5.1'!A1" display="LIMPEZA DE PAREDES REVESTIDAS DE CERAMICAS OU AZULEJOS" xr:uid="{00000000-0004-0000-1100-000010000000}"/>
    <hyperlink ref="C32" location="'5.1'!A1" display="LIMPEZA DE PAREDES REVESTIDAS DE CERAMICAS OU AZULEJOS" xr:uid="{00000000-0004-0000-1100-000011000000}"/>
    <hyperlink ref="D32" location="'5.1'!A1" display="LIMPEZA DE PAREDES REVESTIDAS DE CERAMICAS OU AZULEJOS" xr:uid="{00000000-0004-0000-1100-000012000000}"/>
    <hyperlink ref="E32" location="'5.1'!A1" display="LIMPEZA DE PAREDES REVESTIDAS DE CERAMICAS OU AZULEJOS" xr:uid="{00000000-0004-0000-1100-000013000000}"/>
    <hyperlink ref="A33" location="'5.1'!A1" display="LIMPEZA DE PAREDES REVESTIDAS DE CERAMICAS OU AZULEJOS" xr:uid="{00000000-0004-0000-1100-000014000000}"/>
    <hyperlink ref="B33" location="'5.1'!A1" display="LIMPEZA DE PAREDES REVESTIDAS DE CERAMICAS OU AZULEJOS" xr:uid="{00000000-0004-0000-1100-000015000000}"/>
    <hyperlink ref="C33" location="'5.1'!A1" display="LIMPEZA DE PAREDES REVESTIDAS DE CERAMICAS OU AZULEJOS" xr:uid="{00000000-0004-0000-1100-000016000000}"/>
    <hyperlink ref="D33" location="'5.1'!A1" display="LIMPEZA DE PAREDES REVESTIDAS DE CERAMICAS OU AZULEJOS" xr:uid="{00000000-0004-0000-1100-000017000000}"/>
    <hyperlink ref="E33" location="'5.1'!A1" display="LIMPEZA DE PAREDES REVESTIDAS DE CERAMICAS OU AZULEJOS" xr:uid="{00000000-0004-0000-1100-000018000000}"/>
    <hyperlink ref="A35" location="'5.1'!A1" display="Paredes" xr:uid="{00000000-0004-0000-1100-000019000000}"/>
    <hyperlink ref="B35" location="'5.1'!A1" display="Paredes" xr:uid="{00000000-0004-0000-1100-00001A000000}"/>
    <hyperlink ref="C35" location="'5.1'!A1" display="Paredes" xr:uid="{00000000-0004-0000-1100-00001B000000}"/>
    <hyperlink ref="D35" location="'5.1'!A1" display="Paredes" xr:uid="{00000000-0004-0000-1100-00001C000000}"/>
    <hyperlink ref="E35" location="'5.1'!A1" display="Paredes" xr:uid="{00000000-0004-0000-11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topLeftCell="D1" workbookViewId="0">
      <selection activeCell="E12" sqref="E1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13">
        <v>273705.64</v>
      </c>
    </row>
  </sheetData>
  <hyperlinks>
    <hyperlink ref="A2" location="'Orçamento'!A1" display="5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6" t="s">
        <v>23</v>
      </c>
      <c r="B1" s="26" t="s">
        <v>23</v>
      </c>
      <c r="C1" s="26" t="s">
        <v>23</v>
      </c>
      <c r="D1" s="26" t="s">
        <v>23</v>
      </c>
      <c r="E1" s="26" t="s">
        <v>23</v>
      </c>
    </row>
    <row r="2" spans="1:5">
      <c r="A2" s="26" t="s">
        <v>23</v>
      </c>
      <c r="B2" s="26" t="s">
        <v>23</v>
      </c>
      <c r="C2" s="26" t="s">
        <v>23</v>
      </c>
      <c r="D2" s="26" t="s">
        <v>23</v>
      </c>
      <c r="E2" s="26" t="s">
        <v>23</v>
      </c>
    </row>
    <row r="4" spans="1:5">
      <c r="A4" s="22" t="s">
        <v>90</v>
      </c>
      <c r="B4" s="22" t="s">
        <v>90</v>
      </c>
      <c r="C4" s="22" t="s">
        <v>90</v>
      </c>
      <c r="D4" s="22" t="s">
        <v>90</v>
      </c>
      <c r="E4" s="22" t="s">
        <v>90</v>
      </c>
    </row>
    <row r="5" spans="1:5">
      <c r="A5" s="25" t="s">
        <v>76</v>
      </c>
      <c r="B5" s="25" t="s">
        <v>76</v>
      </c>
      <c r="C5" s="25" t="s">
        <v>76</v>
      </c>
      <c r="D5" s="25" t="s">
        <v>76</v>
      </c>
      <c r="E5" s="25" t="s">
        <v>76</v>
      </c>
    </row>
    <row r="6" spans="1:5">
      <c r="A6" s="7" t="s">
        <v>126</v>
      </c>
      <c r="B6" s="7" t="s">
        <v>127</v>
      </c>
      <c r="C6" s="7" t="s">
        <v>128</v>
      </c>
      <c r="D6" s="7" t="s">
        <v>129</v>
      </c>
      <c r="E6" s="7" t="s">
        <v>130</v>
      </c>
    </row>
    <row r="7" spans="1:5">
      <c r="A7" s="8" t="s">
        <v>131</v>
      </c>
      <c r="B7" s="8" t="s">
        <v>95</v>
      </c>
      <c r="C7" s="8" t="s">
        <v>96</v>
      </c>
      <c r="D7" s="8" t="s">
        <v>361</v>
      </c>
      <c r="E7" s="8">
        <v>1</v>
      </c>
    </row>
    <row r="8" spans="1:5">
      <c r="A8" s="1" t="s">
        <v>76</v>
      </c>
      <c r="B8" s="1" t="s">
        <v>76</v>
      </c>
      <c r="C8" s="1">
        <f>SUBTOTAL(103,Elements5_31[Elemento])</f>
        <v>1</v>
      </c>
      <c r="D8" s="1" t="s">
        <v>76</v>
      </c>
      <c r="E8" s="1">
        <f>SUBTOTAL(109,Elements5_31[Totais:])</f>
        <v>1</v>
      </c>
    </row>
  </sheetData>
  <mergeCells count="3">
    <mergeCell ref="A1:E2"/>
    <mergeCell ref="A4:E4"/>
    <mergeCell ref="A5:E5"/>
  </mergeCells>
  <hyperlinks>
    <hyperlink ref="A1" location="'5.3'!A1" display="PLACA DE INAUGURACAO EM BRONZE COM AS DIMENSOES DE (0,35X0,50)M.FORNECIMENTO E COLOCACAO" xr:uid="{00000000-0004-0000-1200-000000000000}"/>
    <hyperlink ref="B1" location="'5.3'!A1" display="PLACA DE INAUGURACAO EM BRONZE COM AS DIMENSOES DE (0,35X0,50)M.FORNECIMENTO E COLOCACAO" xr:uid="{00000000-0004-0000-1200-000001000000}"/>
    <hyperlink ref="C1" location="'5.3'!A1" display="PLACA DE INAUGURACAO EM BRONZE COM AS DIMENSOES DE (0,35X0,50)M.FORNECIMENTO E COLOCACAO" xr:uid="{00000000-0004-0000-1200-000002000000}"/>
    <hyperlink ref="D1" location="'5.3'!A1" display="PLACA DE INAUGURACAO EM BRONZE COM AS DIMENSOES DE (0,35X0,50)M.FORNECIMENTO E COLOCACAO" xr:uid="{00000000-0004-0000-1200-000003000000}"/>
    <hyperlink ref="E1" location="'5.3'!A1" display="PLACA DE INAUGURACAO EM BRONZE COM AS DIMENSOES DE (0,35X0,50)M.FORNECIMENTO E COLOCACAO" xr:uid="{00000000-0004-0000-1200-000004000000}"/>
    <hyperlink ref="A2" location="'5.3'!A1" display="PLACA DE INAUGURACAO EM BRONZE COM AS DIMENSOES DE (0,35X0,50)M.FORNECIMENTO E COLOCACAO" xr:uid="{00000000-0004-0000-1200-000005000000}"/>
    <hyperlink ref="B2" location="'5.3'!A1" display="PLACA DE INAUGURACAO EM BRONZE COM AS DIMENSOES DE (0,35X0,50)M.FORNECIMENTO E COLOCACAO" xr:uid="{00000000-0004-0000-1200-000006000000}"/>
    <hyperlink ref="C2" location="'5.3'!A1" display="PLACA DE INAUGURACAO EM BRONZE COM AS DIMENSOES DE (0,35X0,50)M.FORNECIMENTO E COLOCACAO" xr:uid="{00000000-0004-0000-1200-000007000000}"/>
    <hyperlink ref="D2" location="'5.3'!A1" display="PLACA DE INAUGURACAO EM BRONZE COM AS DIMENSOES DE (0,35X0,50)M.FORNECIMENTO E COLOCACAO" xr:uid="{00000000-0004-0000-1200-000008000000}"/>
    <hyperlink ref="E2" location="'5.3'!A1" display="PLACA DE INAUGURACAO EM BRONZE COM AS DIMENSOES DE (0,35X0,50)M.FORNECIMENTO E COLOCACAO" xr:uid="{00000000-0004-0000-1200-000009000000}"/>
    <hyperlink ref="A4" location="'5.3'!A1" display="Mobiliário (a)" xr:uid="{00000000-0004-0000-1200-00000A000000}"/>
    <hyperlink ref="B4" location="'5.3'!A1" display="Mobiliário (a)" xr:uid="{00000000-0004-0000-1200-00000B000000}"/>
    <hyperlink ref="C4" location="'5.3'!A1" display="Mobiliário (a)" xr:uid="{00000000-0004-0000-1200-00000C000000}"/>
    <hyperlink ref="D4" location="'5.3'!A1" display="Mobiliário (a)" xr:uid="{00000000-0004-0000-1200-00000D000000}"/>
    <hyperlink ref="E4" location="'5.3'!A1" display="Mobiliário (a)" xr:uid="{00000000-0004-0000-1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6" t="s">
        <v>29</v>
      </c>
      <c r="B1" s="26" t="s">
        <v>29</v>
      </c>
      <c r="C1" s="26" t="s">
        <v>29</v>
      </c>
      <c r="D1" s="26" t="s">
        <v>29</v>
      </c>
      <c r="E1" s="26" t="s">
        <v>29</v>
      </c>
    </row>
    <row r="2" spans="1:5">
      <c r="A2" s="26" t="s">
        <v>29</v>
      </c>
      <c r="B2" s="26" t="s">
        <v>29</v>
      </c>
      <c r="C2" s="26" t="s">
        <v>29</v>
      </c>
      <c r="D2" s="26" t="s">
        <v>29</v>
      </c>
      <c r="E2" s="26" t="s">
        <v>29</v>
      </c>
    </row>
    <row r="4" spans="1:5">
      <c r="A4" s="22" t="s">
        <v>90</v>
      </c>
      <c r="B4" s="22" t="s">
        <v>90</v>
      </c>
      <c r="C4" s="22" t="s">
        <v>90</v>
      </c>
      <c r="D4" s="22" t="s">
        <v>90</v>
      </c>
      <c r="E4" s="22" t="s">
        <v>90</v>
      </c>
    </row>
    <row r="5" spans="1:5">
      <c r="A5" s="25" t="s">
        <v>76</v>
      </c>
      <c r="B5" s="25" t="s">
        <v>76</v>
      </c>
      <c r="C5" s="25" t="s">
        <v>76</v>
      </c>
      <c r="D5" s="25" t="s">
        <v>76</v>
      </c>
      <c r="E5" s="25" t="s">
        <v>76</v>
      </c>
    </row>
    <row r="6" spans="1:5">
      <c r="A6" s="7" t="s">
        <v>126</v>
      </c>
      <c r="B6" s="7" t="s">
        <v>127</v>
      </c>
      <c r="C6" s="7" t="s">
        <v>128</v>
      </c>
      <c r="D6" s="7" t="s">
        <v>129</v>
      </c>
      <c r="E6" s="7" t="s">
        <v>130</v>
      </c>
    </row>
    <row r="7" spans="1:5">
      <c r="A7" s="8" t="s">
        <v>131</v>
      </c>
      <c r="B7" s="8" t="s">
        <v>95</v>
      </c>
      <c r="C7" s="8" t="s">
        <v>96</v>
      </c>
      <c r="D7" s="8" t="s">
        <v>361</v>
      </c>
      <c r="E7" s="8">
        <v>1</v>
      </c>
    </row>
    <row r="8" spans="1:5">
      <c r="A8" s="1" t="s">
        <v>76</v>
      </c>
      <c r="B8" s="1" t="s">
        <v>76</v>
      </c>
      <c r="C8" s="1">
        <f>SUBTOTAL(103,Elements5_41[Elemento])</f>
        <v>1</v>
      </c>
      <c r="D8" s="1" t="s">
        <v>76</v>
      </c>
      <c r="E8" s="1">
        <f>SUBTOTAL(109,Elements5_41[Totais:])</f>
        <v>1</v>
      </c>
    </row>
  </sheetData>
  <mergeCells count="3">
    <mergeCell ref="A1:E2"/>
    <mergeCell ref="A4:E4"/>
    <mergeCell ref="A5:E5"/>
  </mergeCells>
  <hyperlinks>
    <hyperlink ref="A1" location="'5.4'!A1" display="Pedestal tubular, com bandeja, para controladores de trafego tipo Tesc, Datapron ou similares, conforme especificacao CET-RIO." xr:uid="{00000000-0004-0000-1300-000000000000}"/>
    <hyperlink ref="B1" location="'5.4'!A1" display="Pedestal tubular, com bandeja, para controladores de trafego tipo Tesc, Datapron ou similares, conforme especificacao CET-RIO." xr:uid="{00000000-0004-0000-1300-000001000000}"/>
    <hyperlink ref="C1" location="'5.4'!A1" display="Pedestal tubular, com bandeja, para controladores de trafego tipo Tesc, Datapron ou similares, conforme especificacao CET-RIO." xr:uid="{00000000-0004-0000-1300-000002000000}"/>
    <hyperlink ref="D1" location="'5.4'!A1" display="Pedestal tubular, com bandeja, para controladores de trafego tipo Tesc, Datapron ou similares, conforme especificacao CET-RIO." xr:uid="{00000000-0004-0000-1300-000003000000}"/>
    <hyperlink ref="E1" location="'5.4'!A1" display="Pedestal tubular, com bandeja, para controladores de trafego tipo Tesc, Datapron ou similares, conforme especificacao CET-RIO." xr:uid="{00000000-0004-0000-1300-000004000000}"/>
    <hyperlink ref="A2" location="'5.4'!A1" display="Pedestal tubular, com bandeja, para controladores de trafego tipo Tesc, Datapron ou similares, conforme especificacao CET-RIO." xr:uid="{00000000-0004-0000-1300-000005000000}"/>
    <hyperlink ref="B2" location="'5.4'!A1" display="Pedestal tubular, com bandeja, para controladores de trafego tipo Tesc, Datapron ou similares, conforme especificacao CET-RIO." xr:uid="{00000000-0004-0000-1300-000006000000}"/>
    <hyperlink ref="C2" location="'5.4'!A1" display="Pedestal tubular, com bandeja, para controladores de trafego tipo Tesc, Datapron ou similares, conforme especificacao CET-RIO." xr:uid="{00000000-0004-0000-1300-000007000000}"/>
    <hyperlink ref="D2" location="'5.4'!A1" display="Pedestal tubular, com bandeja, para controladores de trafego tipo Tesc, Datapron ou similares, conforme especificacao CET-RIO." xr:uid="{00000000-0004-0000-1300-000008000000}"/>
    <hyperlink ref="E2" location="'5.4'!A1" display="Pedestal tubular, com bandeja, para controladores de trafego tipo Tesc, Datapron ou similares, conforme especificacao CET-RIO." xr:uid="{00000000-0004-0000-1300-000009000000}"/>
    <hyperlink ref="A4" location="'5.4'!A1" display="Mobiliário (a)" xr:uid="{00000000-0004-0000-1300-00000A000000}"/>
    <hyperlink ref="B4" location="'5.4'!A1" display="Mobiliário (a)" xr:uid="{00000000-0004-0000-1300-00000B000000}"/>
    <hyperlink ref="C4" location="'5.4'!A1" display="Mobiliário (a)" xr:uid="{00000000-0004-0000-1300-00000C000000}"/>
    <hyperlink ref="D4" location="'5.4'!A1" display="Mobiliário (a)" xr:uid="{00000000-0004-0000-1300-00000D000000}"/>
    <hyperlink ref="E4" location="'5.4'!A1" display="Mobiliário (a)" xr:uid="{00000000-0004-0000-1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66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6" t="s">
        <v>32</v>
      </c>
      <c r="B1" s="26" t="s">
        <v>32</v>
      </c>
      <c r="C1" s="26" t="s">
        <v>32</v>
      </c>
      <c r="D1" s="26" t="s">
        <v>32</v>
      </c>
      <c r="E1" s="26" t="s">
        <v>32</v>
      </c>
    </row>
    <row r="2" spans="1:5">
      <c r="A2" s="26" t="s">
        <v>32</v>
      </c>
      <c r="B2" s="26" t="s">
        <v>32</v>
      </c>
      <c r="C2" s="26" t="s">
        <v>32</v>
      </c>
      <c r="D2" s="26" t="s">
        <v>32</v>
      </c>
      <c r="E2" s="26" t="s">
        <v>32</v>
      </c>
    </row>
    <row r="4" spans="1:5">
      <c r="A4" s="22" t="s">
        <v>98</v>
      </c>
      <c r="B4" s="22" t="s">
        <v>98</v>
      </c>
      <c r="C4" s="22" t="s">
        <v>98</v>
      </c>
      <c r="D4" s="22" t="s">
        <v>98</v>
      </c>
      <c r="E4" s="22" t="s">
        <v>98</v>
      </c>
    </row>
    <row r="5" spans="1:5">
      <c r="A5" s="25" t="s">
        <v>76</v>
      </c>
      <c r="B5" s="25" t="s">
        <v>76</v>
      </c>
      <c r="C5" s="25" t="s">
        <v>76</v>
      </c>
      <c r="D5" s="25" t="s">
        <v>76</v>
      </c>
      <c r="E5" s="25" t="s">
        <v>76</v>
      </c>
    </row>
    <row r="6" spans="1:5">
      <c r="A6" s="7" t="s">
        <v>126</v>
      </c>
      <c r="B6" s="7" t="s">
        <v>127</v>
      </c>
      <c r="C6" s="7" t="s">
        <v>128</v>
      </c>
      <c r="D6" s="7" t="s">
        <v>129</v>
      </c>
      <c r="E6" s="7" t="s">
        <v>130</v>
      </c>
    </row>
    <row r="7" spans="1:5">
      <c r="A7" s="8" t="s">
        <v>131</v>
      </c>
      <c r="B7" s="8" t="s">
        <v>95</v>
      </c>
      <c r="C7" s="8" t="s">
        <v>100</v>
      </c>
      <c r="D7" s="8" t="s">
        <v>362</v>
      </c>
      <c r="E7" s="8">
        <v>1</v>
      </c>
    </row>
    <row r="8" spans="1:5">
      <c r="A8" s="8" t="s">
        <v>131</v>
      </c>
      <c r="B8" s="8" t="s">
        <v>95</v>
      </c>
      <c r="C8" s="8" t="s">
        <v>100</v>
      </c>
      <c r="D8" s="8" t="s">
        <v>363</v>
      </c>
      <c r="E8" s="8">
        <v>1</v>
      </c>
    </row>
    <row r="9" spans="1:5">
      <c r="A9" s="8" t="s">
        <v>131</v>
      </c>
      <c r="B9" s="8" t="s">
        <v>95</v>
      </c>
      <c r="C9" s="8" t="s">
        <v>100</v>
      </c>
      <c r="D9" s="8" t="s">
        <v>364</v>
      </c>
      <c r="E9" s="8">
        <v>1</v>
      </c>
    </row>
    <row r="10" spans="1:5">
      <c r="A10" s="8" t="s">
        <v>131</v>
      </c>
      <c r="B10" s="8" t="s">
        <v>95</v>
      </c>
      <c r="C10" s="8" t="s">
        <v>100</v>
      </c>
      <c r="D10" s="8" t="s">
        <v>365</v>
      </c>
      <c r="E10" s="8">
        <v>1</v>
      </c>
    </row>
    <row r="11" spans="1:5">
      <c r="A11" s="8" t="s">
        <v>131</v>
      </c>
      <c r="B11" s="8" t="s">
        <v>95</v>
      </c>
      <c r="C11" s="8" t="s">
        <v>100</v>
      </c>
      <c r="D11" s="8" t="s">
        <v>366</v>
      </c>
      <c r="E11" s="8">
        <v>1</v>
      </c>
    </row>
    <row r="12" spans="1:5">
      <c r="A12" s="8" t="s">
        <v>131</v>
      </c>
      <c r="B12" s="8" t="s">
        <v>95</v>
      </c>
      <c r="C12" s="8" t="s">
        <v>100</v>
      </c>
      <c r="D12" s="8" t="s">
        <v>367</v>
      </c>
      <c r="E12" s="8">
        <v>1</v>
      </c>
    </row>
    <row r="13" spans="1:5">
      <c r="A13" s="8" t="s">
        <v>131</v>
      </c>
      <c r="B13" s="8" t="s">
        <v>95</v>
      </c>
      <c r="C13" s="8" t="s">
        <v>100</v>
      </c>
      <c r="D13" s="8" t="s">
        <v>368</v>
      </c>
      <c r="E13" s="8">
        <v>1</v>
      </c>
    </row>
    <row r="14" spans="1:5">
      <c r="A14" s="8" t="s">
        <v>131</v>
      </c>
      <c r="B14" s="8" t="s">
        <v>95</v>
      </c>
      <c r="C14" s="8" t="s">
        <v>100</v>
      </c>
      <c r="D14" s="8" t="s">
        <v>369</v>
      </c>
      <c r="E14" s="8">
        <v>1</v>
      </c>
    </row>
    <row r="15" spans="1:5">
      <c r="A15" s="8" t="s">
        <v>131</v>
      </c>
      <c r="B15" s="8" t="s">
        <v>95</v>
      </c>
      <c r="C15" s="8" t="s">
        <v>100</v>
      </c>
      <c r="D15" s="8" t="s">
        <v>370</v>
      </c>
      <c r="E15" s="8">
        <v>1</v>
      </c>
    </row>
    <row r="16" spans="1:5">
      <c r="A16" s="8" t="s">
        <v>131</v>
      </c>
      <c r="B16" s="8" t="s">
        <v>95</v>
      </c>
      <c r="C16" s="8" t="s">
        <v>100</v>
      </c>
      <c r="D16" s="8" t="s">
        <v>371</v>
      </c>
      <c r="E16" s="8">
        <v>1</v>
      </c>
    </row>
    <row r="17" spans="1:5">
      <c r="A17" s="8" t="s">
        <v>131</v>
      </c>
      <c r="B17" s="8" t="s">
        <v>95</v>
      </c>
      <c r="C17" s="8" t="s">
        <v>100</v>
      </c>
      <c r="D17" s="8" t="s">
        <v>372</v>
      </c>
      <c r="E17" s="8">
        <v>1</v>
      </c>
    </row>
    <row r="18" spans="1:5">
      <c r="A18" s="8" t="s">
        <v>131</v>
      </c>
      <c r="B18" s="8" t="s">
        <v>95</v>
      </c>
      <c r="C18" s="8" t="s">
        <v>100</v>
      </c>
      <c r="D18" s="8" t="s">
        <v>373</v>
      </c>
      <c r="E18" s="8">
        <v>1</v>
      </c>
    </row>
    <row r="19" spans="1:5">
      <c r="A19" s="8" t="s">
        <v>131</v>
      </c>
      <c r="B19" s="8" t="s">
        <v>95</v>
      </c>
      <c r="C19" s="8" t="s">
        <v>100</v>
      </c>
      <c r="D19" s="8" t="s">
        <v>374</v>
      </c>
      <c r="E19" s="8">
        <v>1</v>
      </c>
    </row>
    <row r="20" spans="1:5">
      <c r="A20" s="8" t="s">
        <v>131</v>
      </c>
      <c r="B20" s="8" t="s">
        <v>95</v>
      </c>
      <c r="C20" s="8" t="s">
        <v>100</v>
      </c>
      <c r="D20" s="8" t="s">
        <v>375</v>
      </c>
      <c r="E20" s="8">
        <v>1</v>
      </c>
    </row>
    <row r="21" spans="1:5">
      <c r="A21" s="8" t="s">
        <v>131</v>
      </c>
      <c r="B21" s="8" t="s">
        <v>95</v>
      </c>
      <c r="C21" s="8" t="s">
        <v>100</v>
      </c>
      <c r="D21" s="8" t="s">
        <v>376</v>
      </c>
      <c r="E21" s="8">
        <v>1</v>
      </c>
    </row>
    <row r="22" spans="1:5">
      <c r="A22" s="8" t="s">
        <v>131</v>
      </c>
      <c r="B22" s="8" t="s">
        <v>95</v>
      </c>
      <c r="C22" s="8" t="s">
        <v>100</v>
      </c>
      <c r="D22" s="8" t="s">
        <v>377</v>
      </c>
      <c r="E22" s="8">
        <v>1</v>
      </c>
    </row>
    <row r="23" spans="1:5">
      <c r="A23" s="8" t="s">
        <v>131</v>
      </c>
      <c r="B23" s="8" t="s">
        <v>95</v>
      </c>
      <c r="C23" s="8" t="s">
        <v>100</v>
      </c>
      <c r="D23" s="8" t="s">
        <v>378</v>
      </c>
      <c r="E23" s="8">
        <v>1</v>
      </c>
    </row>
    <row r="24" spans="1:5">
      <c r="A24" s="8" t="s">
        <v>131</v>
      </c>
      <c r="B24" s="8" t="s">
        <v>95</v>
      </c>
      <c r="C24" s="8" t="s">
        <v>100</v>
      </c>
      <c r="D24" s="8" t="s">
        <v>379</v>
      </c>
      <c r="E24" s="8">
        <v>1</v>
      </c>
    </row>
    <row r="25" spans="1:5">
      <c r="A25" s="8" t="s">
        <v>131</v>
      </c>
      <c r="B25" s="8" t="s">
        <v>95</v>
      </c>
      <c r="C25" s="8" t="s">
        <v>100</v>
      </c>
      <c r="D25" s="8" t="s">
        <v>380</v>
      </c>
      <c r="E25" s="8">
        <v>1</v>
      </c>
    </row>
    <row r="26" spans="1:5">
      <c r="A26" s="8" t="s">
        <v>131</v>
      </c>
      <c r="B26" s="8" t="s">
        <v>95</v>
      </c>
      <c r="C26" s="8" t="s">
        <v>100</v>
      </c>
      <c r="D26" s="8" t="s">
        <v>381</v>
      </c>
      <c r="E26" s="8">
        <v>1</v>
      </c>
    </row>
    <row r="27" spans="1:5">
      <c r="A27" s="8" t="s">
        <v>131</v>
      </c>
      <c r="B27" s="8" t="s">
        <v>95</v>
      </c>
      <c r="C27" s="8" t="s">
        <v>100</v>
      </c>
      <c r="D27" s="8" t="s">
        <v>382</v>
      </c>
      <c r="E27" s="8">
        <v>1</v>
      </c>
    </row>
    <row r="28" spans="1:5">
      <c r="A28" s="8" t="s">
        <v>131</v>
      </c>
      <c r="B28" s="8" t="s">
        <v>95</v>
      </c>
      <c r="C28" s="8" t="s">
        <v>100</v>
      </c>
      <c r="D28" s="8" t="s">
        <v>383</v>
      </c>
      <c r="E28" s="8">
        <v>1</v>
      </c>
    </row>
    <row r="29" spans="1:5">
      <c r="A29" s="8" t="s">
        <v>131</v>
      </c>
      <c r="B29" s="8" t="s">
        <v>95</v>
      </c>
      <c r="C29" s="8" t="s">
        <v>100</v>
      </c>
      <c r="D29" s="8" t="s">
        <v>384</v>
      </c>
      <c r="E29" s="8">
        <v>1</v>
      </c>
    </row>
    <row r="30" spans="1:5">
      <c r="A30" s="8" t="s">
        <v>131</v>
      </c>
      <c r="B30" s="8" t="s">
        <v>95</v>
      </c>
      <c r="C30" s="8" t="s">
        <v>100</v>
      </c>
      <c r="D30" s="8" t="s">
        <v>385</v>
      </c>
      <c r="E30" s="8">
        <v>1</v>
      </c>
    </row>
    <row r="31" spans="1:5">
      <c r="A31" s="8" t="s">
        <v>131</v>
      </c>
      <c r="B31" s="8" t="s">
        <v>95</v>
      </c>
      <c r="C31" s="8" t="s">
        <v>100</v>
      </c>
      <c r="D31" s="8" t="s">
        <v>386</v>
      </c>
      <c r="E31" s="8">
        <v>1</v>
      </c>
    </row>
    <row r="32" spans="1:5">
      <c r="A32" s="8" t="s">
        <v>131</v>
      </c>
      <c r="B32" s="8" t="s">
        <v>95</v>
      </c>
      <c r="C32" s="8" t="s">
        <v>100</v>
      </c>
      <c r="D32" s="8" t="s">
        <v>387</v>
      </c>
      <c r="E32" s="8">
        <v>1</v>
      </c>
    </row>
    <row r="33" spans="1:5">
      <c r="A33" s="8" t="s">
        <v>131</v>
      </c>
      <c r="B33" s="8" t="s">
        <v>95</v>
      </c>
      <c r="C33" s="8" t="s">
        <v>100</v>
      </c>
      <c r="D33" s="8" t="s">
        <v>388</v>
      </c>
      <c r="E33" s="8">
        <v>1</v>
      </c>
    </row>
    <row r="34" spans="1:5">
      <c r="A34" s="8" t="s">
        <v>131</v>
      </c>
      <c r="B34" s="8" t="s">
        <v>95</v>
      </c>
      <c r="C34" s="8" t="s">
        <v>100</v>
      </c>
      <c r="D34" s="8" t="s">
        <v>389</v>
      </c>
      <c r="E34" s="8">
        <v>1</v>
      </c>
    </row>
    <row r="35" spans="1:5">
      <c r="A35" s="8" t="s">
        <v>131</v>
      </c>
      <c r="B35" s="8" t="s">
        <v>95</v>
      </c>
      <c r="C35" s="8" t="s">
        <v>100</v>
      </c>
      <c r="D35" s="8" t="s">
        <v>390</v>
      </c>
      <c r="E35" s="8">
        <v>1</v>
      </c>
    </row>
    <row r="36" spans="1:5">
      <c r="A36" s="8" t="s">
        <v>131</v>
      </c>
      <c r="B36" s="8" t="s">
        <v>95</v>
      </c>
      <c r="C36" s="8" t="s">
        <v>100</v>
      </c>
      <c r="D36" s="8" t="s">
        <v>391</v>
      </c>
      <c r="E36" s="8">
        <v>1</v>
      </c>
    </row>
    <row r="37" spans="1:5">
      <c r="A37" s="8" t="s">
        <v>131</v>
      </c>
      <c r="B37" s="8" t="s">
        <v>95</v>
      </c>
      <c r="C37" s="8" t="s">
        <v>100</v>
      </c>
      <c r="D37" s="8" t="s">
        <v>392</v>
      </c>
      <c r="E37" s="8">
        <v>1</v>
      </c>
    </row>
    <row r="38" spans="1:5">
      <c r="A38" s="8" t="s">
        <v>131</v>
      </c>
      <c r="B38" s="8" t="s">
        <v>95</v>
      </c>
      <c r="C38" s="8" t="s">
        <v>100</v>
      </c>
      <c r="D38" s="8" t="s">
        <v>393</v>
      </c>
      <c r="E38" s="8">
        <v>1</v>
      </c>
    </row>
    <row r="39" spans="1:5">
      <c r="A39" s="8" t="s">
        <v>131</v>
      </c>
      <c r="B39" s="8" t="s">
        <v>95</v>
      </c>
      <c r="C39" s="8" t="s">
        <v>100</v>
      </c>
      <c r="D39" s="8" t="s">
        <v>394</v>
      </c>
      <c r="E39" s="8">
        <v>1</v>
      </c>
    </row>
    <row r="40" spans="1:5">
      <c r="A40" s="8" t="s">
        <v>131</v>
      </c>
      <c r="B40" s="8" t="s">
        <v>95</v>
      </c>
      <c r="C40" s="8" t="s">
        <v>100</v>
      </c>
      <c r="D40" s="8" t="s">
        <v>395</v>
      </c>
      <c r="E40" s="8">
        <v>1</v>
      </c>
    </row>
    <row r="41" spans="1:5">
      <c r="A41" s="8" t="s">
        <v>131</v>
      </c>
      <c r="B41" s="8" t="s">
        <v>95</v>
      </c>
      <c r="C41" s="8" t="s">
        <v>100</v>
      </c>
      <c r="D41" s="8" t="s">
        <v>396</v>
      </c>
      <c r="E41" s="8">
        <v>1</v>
      </c>
    </row>
    <row r="42" spans="1:5">
      <c r="A42" s="1" t="s">
        <v>76</v>
      </c>
      <c r="B42" s="1" t="s">
        <v>76</v>
      </c>
      <c r="C42" s="1">
        <f>SUBTOTAL(103,Elements5_51[Elemento])</f>
        <v>35</v>
      </c>
      <c r="D42" s="1" t="s">
        <v>76</v>
      </c>
      <c r="E42" s="1">
        <f>SUBTOTAL(109,Elements5_51[Totais:])</f>
        <v>35</v>
      </c>
    </row>
    <row r="45" spans="1:5">
      <c r="A45" s="26" t="s">
        <v>32</v>
      </c>
      <c r="B45" s="26" t="s">
        <v>32</v>
      </c>
      <c r="C45" s="26" t="s">
        <v>32</v>
      </c>
      <c r="D45" s="26" t="s">
        <v>32</v>
      </c>
      <c r="E45" s="26" t="s">
        <v>32</v>
      </c>
    </row>
    <row r="46" spans="1:5">
      <c r="A46" s="26" t="s">
        <v>32</v>
      </c>
      <c r="B46" s="26" t="s">
        <v>32</v>
      </c>
      <c r="C46" s="26" t="s">
        <v>32</v>
      </c>
      <c r="D46" s="26" t="s">
        <v>32</v>
      </c>
      <c r="E46" s="26" t="s">
        <v>32</v>
      </c>
    </row>
    <row r="48" spans="1:5">
      <c r="A48" s="22" t="s">
        <v>98</v>
      </c>
      <c r="B48" s="22" t="s">
        <v>98</v>
      </c>
      <c r="C48" s="22" t="s">
        <v>98</v>
      </c>
      <c r="D48" s="22" t="s">
        <v>98</v>
      </c>
      <c r="E48" s="22" t="s">
        <v>98</v>
      </c>
    </row>
    <row r="49" spans="1:5">
      <c r="A49" s="25" t="s">
        <v>76</v>
      </c>
      <c r="B49" s="25" t="s">
        <v>76</v>
      </c>
      <c r="C49" s="25" t="s">
        <v>76</v>
      </c>
      <c r="D49" s="25" t="s">
        <v>76</v>
      </c>
      <c r="E49" s="25" t="s">
        <v>76</v>
      </c>
    </row>
    <row r="50" spans="1:5">
      <c r="A50" s="7" t="s">
        <v>126</v>
      </c>
      <c r="B50" s="7" t="s">
        <v>127</v>
      </c>
      <c r="C50" s="7" t="s">
        <v>128</v>
      </c>
      <c r="D50" s="7" t="s">
        <v>129</v>
      </c>
      <c r="E50" s="7" t="s">
        <v>130</v>
      </c>
    </row>
    <row r="51" spans="1:5">
      <c r="A51" s="8" t="s">
        <v>131</v>
      </c>
      <c r="B51" s="8" t="s">
        <v>95</v>
      </c>
      <c r="C51" s="8" t="s">
        <v>102</v>
      </c>
      <c r="D51" s="8" t="s">
        <v>397</v>
      </c>
      <c r="E51" s="8">
        <v>1</v>
      </c>
    </row>
    <row r="52" spans="1:5">
      <c r="A52" s="8" t="s">
        <v>131</v>
      </c>
      <c r="B52" s="8" t="s">
        <v>95</v>
      </c>
      <c r="C52" s="8" t="s">
        <v>102</v>
      </c>
      <c r="D52" s="8" t="s">
        <v>398</v>
      </c>
      <c r="E52" s="8">
        <v>1</v>
      </c>
    </row>
    <row r="53" spans="1:5">
      <c r="A53" s="8" t="s">
        <v>131</v>
      </c>
      <c r="B53" s="8" t="s">
        <v>95</v>
      </c>
      <c r="C53" s="8" t="s">
        <v>102</v>
      </c>
      <c r="D53" s="8" t="s">
        <v>399</v>
      </c>
      <c r="E53" s="8">
        <v>1</v>
      </c>
    </row>
    <row r="54" spans="1:5">
      <c r="A54" s="8" t="s">
        <v>131</v>
      </c>
      <c r="B54" s="8" t="s">
        <v>95</v>
      </c>
      <c r="C54" s="8" t="s">
        <v>102</v>
      </c>
      <c r="D54" s="8" t="s">
        <v>400</v>
      </c>
      <c r="E54" s="8">
        <v>1</v>
      </c>
    </row>
    <row r="55" spans="1:5">
      <c r="A55" s="8" t="s">
        <v>131</v>
      </c>
      <c r="B55" s="8" t="s">
        <v>95</v>
      </c>
      <c r="C55" s="8" t="s">
        <v>102</v>
      </c>
      <c r="D55" s="8" t="s">
        <v>401</v>
      </c>
      <c r="E55" s="8">
        <v>1</v>
      </c>
    </row>
    <row r="56" spans="1:5">
      <c r="A56" s="8" t="s">
        <v>131</v>
      </c>
      <c r="B56" s="8" t="s">
        <v>95</v>
      </c>
      <c r="C56" s="8" t="s">
        <v>102</v>
      </c>
      <c r="D56" s="8" t="s">
        <v>402</v>
      </c>
      <c r="E56" s="8">
        <v>1</v>
      </c>
    </row>
    <row r="57" spans="1:5">
      <c r="A57" s="8" t="s">
        <v>131</v>
      </c>
      <c r="B57" s="8" t="s">
        <v>95</v>
      </c>
      <c r="C57" s="8" t="s">
        <v>102</v>
      </c>
      <c r="D57" s="8" t="s">
        <v>403</v>
      </c>
      <c r="E57" s="8">
        <v>1</v>
      </c>
    </row>
    <row r="58" spans="1:5">
      <c r="A58" s="8" t="s">
        <v>131</v>
      </c>
      <c r="B58" s="8" t="s">
        <v>95</v>
      </c>
      <c r="C58" s="8" t="s">
        <v>102</v>
      </c>
      <c r="D58" s="8" t="s">
        <v>404</v>
      </c>
      <c r="E58" s="8">
        <v>1</v>
      </c>
    </row>
    <row r="59" spans="1:5">
      <c r="A59" s="8" t="s">
        <v>131</v>
      </c>
      <c r="B59" s="8" t="s">
        <v>95</v>
      </c>
      <c r="C59" s="8" t="s">
        <v>102</v>
      </c>
      <c r="D59" s="8" t="s">
        <v>405</v>
      </c>
      <c r="E59" s="8">
        <v>1</v>
      </c>
    </row>
    <row r="60" spans="1:5">
      <c r="A60" s="8" t="s">
        <v>131</v>
      </c>
      <c r="B60" s="8" t="s">
        <v>95</v>
      </c>
      <c r="C60" s="8" t="s">
        <v>102</v>
      </c>
      <c r="D60" s="8" t="s">
        <v>406</v>
      </c>
      <c r="E60" s="8">
        <v>1</v>
      </c>
    </row>
    <row r="61" spans="1:5">
      <c r="A61" s="8" t="s">
        <v>131</v>
      </c>
      <c r="B61" s="8" t="s">
        <v>95</v>
      </c>
      <c r="C61" s="8" t="s">
        <v>102</v>
      </c>
      <c r="D61" s="8" t="s">
        <v>407</v>
      </c>
      <c r="E61" s="8">
        <v>1</v>
      </c>
    </row>
    <row r="62" spans="1:5">
      <c r="A62" s="8" t="s">
        <v>131</v>
      </c>
      <c r="B62" s="8" t="s">
        <v>95</v>
      </c>
      <c r="C62" s="8" t="s">
        <v>102</v>
      </c>
      <c r="D62" s="8" t="s">
        <v>408</v>
      </c>
      <c r="E62" s="8">
        <v>1</v>
      </c>
    </row>
    <row r="63" spans="1:5">
      <c r="A63" s="8" t="s">
        <v>131</v>
      </c>
      <c r="B63" s="8" t="s">
        <v>95</v>
      </c>
      <c r="C63" s="8" t="s">
        <v>102</v>
      </c>
      <c r="D63" s="8" t="s">
        <v>409</v>
      </c>
      <c r="E63" s="8">
        <v>1</v>
      </c>
    </row>
    <row r="64" spans="1:5">
      <c r="A64" s="8" t="s">
        <v>131</v>
      </c>
      <c r="B64" s="8" t="s">
        <v>95</v>
      </c>
      <c r="C64" s="8" t="s">
        <v>102</v>
      </c>
      <c r="D64" s="8" t="s">
        <v>410</v>
      </c>
      <c r="E64" s="8">
        <v>1</v>
      </c>
    </row>
    <row r="65" spans="1:5">
      <c r="A65" s="8" t="s">
        <v>131</v>
      </c>
      <c r="B65" s="8" t="s">
        <v>95</v>
      </c>
      <c r="C65" s="8" t="s">
        <v>102</v>
      </c>
      <c r="D65" s="8" t="s">
        <v>411</v>
      </c>
      <c r="E65" s="8">
        <v>1</v>
      </c>
    </row>
    <row r="66" spans="1:5">
      <c r="A66" s="1" t="s">
        <v>76</v>
      </c>
      <c r="B66" s="1" t="s">
        <v>76</v>
      </c>
      <c r="C66" s="1">
        <f>SUBTOTAL(103,Elements5_52[Elemento])</f>
        <v>15</v>
      </c>
      <c r="D66" s="1" t="s">
        <v>76</v>
      </c>
      <c r="E66" s="1">
        <f>SUBTOTAL(109,Elements5_52[Totais:])</f>
        <v>15</v>
      </c>
    </row>
  </sheetData>
  <mergeCells count="6">
    <mergeCell ref="A49:E49"/>
    <mergeCell ref="A1:E2"/>
    <mergeCell ref="A4:E4"/>
    <mergeCell ref="A5:E5"/>
    <mergeCell ref="A45:E46"/>
    <mergeCell ref="A48:E48"/>
  </mergeCells>
  <hyperlinks>
    <hyperlink ref="A1" location="'5.5'!A1" display="PLACA DE IDENTIFICACAO EM ACO INOXIDAVEL,ESCRITA EM BRAILLE, MEDINDO (8X25)CM,CONFORME ABNT NBR 9050.FORNECIMENTO E COLOC ACAO 3%-DESGASTE DE FERRAMENTAS E EPI" xr:uid="{00000000-0004-0000-1400-000000000000}"/>
    <hyperlink ref="B1" location="'5.5'!A1" display="PLACA DE IDENTIFICACAO EM ACO INOXIDAVEL,ESCRITA EM BRAILLE, MEDINDO (8X25)CM,CONFORME ABNT NBR 9050.FORNECIMENTO E COLOC ACAO 3%-DESGASTE DE FERRAMENTAS E EPI" xr:uid="{00000000-0004-0000-1400-000001000000}"/>
    <hyperlink ref="C1" location="'5.5'!A1" display="PLACA DE IDENTIFICACAO EM ACO INOXIDAVEL,ESCRITA EM BRAILLE, MEDINDO (8X25)CM,CONFORME ABNT NBR 9050.FORNECIMENTO E COLOC ACAO 3%-DESGASTE DE FERRAMENTAS E EPI" xr:uid="{00000000-0004-0000-1400-000002000000}"/>
    <hyperlink ref="D1" location="'5.5'!A1" display="PLACA DE IDENTIFICACAO EM ACO INOXIDAVEL,ESCRITA EM BRAILLE, MEDINDO (8X25)CM,CONFORME ABNT NBR 9050.FORNECIMENTO E COLOC ACAO 3%-DESGASTE DE FERRAMENTAS E EPI" xr:uid="{00000000-0004-0000-1400-000003000000}"/>
    <hyperlink ref="E1" location="'5.5'!A1" display="PLACA DE IDENTIFICACAO EM ACO INOXIDAVEL,ESCRITA EM BRAILLE, MEDINDO (8X25)CM,CONFORME ABNT NBR 9050.FORNECIMENTO E COLOC ACAO 3%-DESGASTE DE FERRAMENTAS E EPI" xr:uid="{00000000-0004-0000-1400-000004000000}"/>
    <hyperlink ref="A2" location="'5.5'!A1" display="PLACA DE IDENTIFICACAO EM ACO INOXIDAVEL,ESCRITA EM BRAILLE, MEDINDO (8X25)CM,CONFORME ABNT NBR 9050.FORNECIMENTO E COLOC ACAO 3%-DESGASTE DE FERRAMENTAS E EPI" xr:uid="{00000000-0004-0000-1400-000005000000}"/>
    <hyperlink ref="B2" location="'5.5'!A1" display="PLACA DE IDENTIFICACAO EM ACO INOXIDAVEL,ESCRITA EM BRAILLE, MEDINDO (8X25)CM,CONFORME ABNT NBR 9050.FORNECIMENTO E COLOC ACAO 3%-DESGASTE DE FERRAMENTAS E EPI" xr:uid="{00000000-0004-0000-1400-000006000000}"/>
    <hyperlink ref="C2" location="'5.5'!A1" display="PLACA DE IDENTIFICACAO EM ACO INOXIDAVEL,ESCRITA EM BRAILLE, MEDINDO (8X25)CM,CONFORME ABNT NBR 9050.FORNECIMENTO E COLOC ACAO 3%-DESGASTE DE FERRAMENTAS E EPI" xr:uid="{00000000-0004-0000-1400-000007000000}"/>
    <hyperlink ref="D2" location="'5.5'!A1" display="PLACA DE IDENTIFICACAO EM ACO INOXIDAVEL,ESCRITA EM BRAILLE, MEDINDO (8X25)CM,CONFORME ABNT NBR 9050.FORNECIMENTO E COLOC ACAO 3%-DESGASTE DE FERRAMENTAS E EPI" xr:uid="{00000000-0004-0000-1400-000008000000}"/>
    <hyperlink ref="E2" location="'5.5'!A1" display="PLACA DE IDENTIFICACAO EM ACO INOXIDAVEL,ESCRITA EM BRAILLE, MEDINDO (8X25)CM,CONFORME ABNT NBR 9050.FORNECIMENTO E COLOC ACAO 3%-DESGASTE DE FERRAMENTAS E EPI" xr:uid="{00000000-0004-0000-1400-000009000000}"/>
    <hyperlink ref="A4" location="'5.5'!A1" display="Fundações estruturais (a)" xr:uid="{00000000-0004-0000-1400-00000A000000}"/>
    <hyperlink ref="B4" location="'5.5'!A1" display="Fundações estruturais (a)" xr:uid="{00000000-0004-0000-1400-00000B000000}"/>
    <hyperlink ref="C4" location="'5.5'!A1" display="Fundações estruturais (a)" xr:uid="{00000000-0004-0000-1400-00000C000000}"/>
    <hyperlink ref="D4" location="'5.5'!A1" display="Fundações estruturais (a)" xr:uid="{00000000-0004-0000-1400-00000D000000}"/>
    <hyperlink ref="E4" location="'5.5'!A1" display="Fundações estruturais (a)" xr:uid="{00000000-0004-0000-1400-00000E000000}"/>
    <hyperlink ref="A45" location="'5.5'!A1" display="PLACA DE IDENTIFICACAO EM ACO INOXIDAVEL,ESCRITA EM BRAILLE, MEDINDO (8X25)CM,CONFORME ABNT NBR 9050.FORNECIMENTO E COLOC ACAO 3%-DESGASTE DE FERRAMENTAS E EPI" xr:uid="{00000000-0004-0000-1400-00000F000000}"/>
    <hyperlink ref="B45" location="'5.5'!A1" display="PLACA DE IDENTIFICACAO EM ACO INOXIDAVEL,ESCRITA EM BRAILLE, MEDINDO (8X25)CM,CONFORME ABNT NBR 9050.FORNECIMENTO E COLOC ACAO 3%-DESGASTE DE FERRAMENTAS E EPI" xr:uid="{00000000-0004-0000-1400-000010000000}"/>
    <hyperlink ref="C45" location="'5.5'!A1" display="PLACA DE IDENTIFICACAO EM ACO INOXIDAVEL,ESCRITA EM BRAILLE, MEDINDO (8X25)CM,CONFORME ABNT NBR 9050.FORNECIMENTO E COLOC ACAO 3%-DESGASTE DE FERRAMENTAS E EPI" xr:uid="{00000000-0004-0000-1400-000011000000}"/>
    <hyperlink ref="D45" location="'5.5'!A1" display="PLACA DE IDENTIFICACAO EM ACO INOXIDAVEL,ESCRITA EM BRAILLE, MEDINDO (8X25)CM,CONFORME ABNT NBR 9050.FORNECIMENTO E COLOC ACAO 3%-DESGASTE DE FERRAMENTAS E EPI" xr:uid="{00000000-0004-0000-1400-000012000000}"/>
    <hyperlink ref="E45" location="'5.5'!A1" display="PLACA DE IDENTIFICACAO EM ACO INOXIDAVEL,ESCRITA EM BRAILLE, MEDINDO (8X25)CM,CONFORME ABNT NBR 9050.FORNECIMENTO E COLOC ACAO 3%-DESGASTE DE FERRAMENTAS E EPI" xr:uid="{00000000-0004-0000-1400-000013000000}"/>
    <hyperlink ref="A46" location="'5.5'!A1" display="PLACA DE IDENTIFICACAO EM ACO INOXIDAVEL,ESCRITA EM BRAILLE, MEDINDO (8X25)CM,CONFORME ABNT NBR 9050.FORNECIMENTO E COLOC ACAO 3%-DESGASTE DE FERRAMENTAS E EPI" xr:uid="{00000000-0004-0000-1400-000014000000}"/>
    <hyperlink ref="B46" location="'5.5'!A1" display="PLACA DE IDENTIFICACAO EM ACO INOXIDAVEL,ESCRITA EM BRAILLE, MEDINDO (8X25)CM,CONFORME ABNT NBR 9050.FORNECIMENTO E COLOC ACAO 3%-DESGASTE DE FERRAMENTAS E EPI" xr:uid="{00000000-0004-0000-1400-000015000000}"/>
    <hyperlink ref="C46" location="'5.5'!A1" display="PLACA DE IDENTIFICACAO EM ACO INOXIDAVEL,ESCRITA EM BRAILLE, MEDINDO (8X25)CM,CONFORME ABNT NBR 9050.FORNECIMENTO E COLOC ACAO 3%-DESGASTE DE FERRAMENTAS E EPI" xr:uid="{00000000-0004-0000-1400-000016000000}"/>
    <hyperlink ref="D46" location="'5.5'!A1" display="PLACA DE IDENTIFICACAO EM ACO INOXIDAVEL,ESCRITA EM BRAILLE, MEDINDO (8X25)CM,CONFORME ABNT NBR 9050.FORNECIMENTO E COLOC ACAO 3%-DESGASTE DE FERRAMENTAS E EPI" xr:uid="{00000000-0004-0000-1400-000017000000}"/>
    <hyperlink ref="E46" location="'5.5'!A1" display="PLACA DE IDENTIFICACAO EM ACO INOXIDAVEL,ESCRITA EM BRAILLE, MEDINDO (8X25)CM,CONFORME ABNT NBR 9050.FORNECIMENTO E COLOC ACAO 3%-DESGASTE DE FERRAMENTAS E EPI" xr:uid="{00000000-0004-0000-1400-000018000000}"/>
    <hyperlink ref="A48" location="'5.5'!A1" display="Fundações estruturais (a)" xr:uid="{00000000-0004-0000-1400-000019000000}"/>
    <hyperlink ref="B48" location="'5.5'!A1" display="Fundações estruturais (a)" xr:uid="{00000000-0004-0000-1400-00001A000000}"/>
    <hyperlink ref="C48" location="'5.5'!A1" display="Fundações estruturais (a)" xr:uid="{00000000-0004-0000-1400-00001B000000}"/>
    <hyperlink ref="D48" location="'5.5'!A1" display="Fundações estruturais (a)" xr:uid="{00000000-0004-0000-1400-00001C000000}"/>
    <hyperlink ref="E48" location="'5.5'!A1" display="Fundações estruturais (a)" xr:uid="{00000000-0004-0000-14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16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6" t="s">
        <v>36</v>
      </c>
      <c r="B1" s="26" t="s">
        <v>36</v>
      </c>
      <c r="C1" s="26" t="s">
        <v>36</v>
      </c>
      <c r="D1" s="26" t="s">
        <v>36</v>
      </c>
      <c r="E1" s="26" t="s">
        <v>36</v>
      </c>
    </row>
    <row r="2" spans="1:5">
      <c r="A2" s="26" t="s">
        <v>36</v>
      </c>
      <c r="B2" s="26" t="s">
        <v>36</v>
      </c>
      <c r="C2" s="26" t="s">
        <v>36</v>
      </c>
      <c r="D2" s="26" t="s">
        <v>36</v>
      </c>
      <c r="E2" s="26" t="s">
        <v>36</v>
      </c>
    </row>
    <row r="4" spans="1:5" ht="15" customHeight="1">
      <c r="A4" s="22" t="s">
        <v>98</v>
      </c>
      <c r="B4" s="22" t="s">
        <v>98</v>
      </c>
      <c r="C4" s="22" t="s">
        <v>98</v>
      </c>
      <c r="D4" s="22" t="s">
        <v>98</v>
      </c>
      <c r="E4" s="22" t="s">
        <v>98</v>
      </c>
    </row>
    <row r="5" spans="1:5">
      <c r="A5" s="25" t="s">
        <v>76</v>
      </c>
      <c r="B5" s="25" t="s">
        <v>76</v>
      </c>
      <c r="C5" s="25" t="s">
        <v>76</v>
      </c>
      <c r="D5" s="25" t="s">
        <v>76</v>
      </c>
      <c r="E5" s="25" t="s">
        <v>76</v>
      </c>
    </row>
    <row r="6" spans="1:5">
      <c r="A6" s="7" t="s">
        <v>126</v>
      </c>
      <c r="B6" s="7" t="s">
        <v>127</v>
      </c>
      <c r="C6" s="7" t="s">
        <v>128</v>
      </c>
      <c r="D6" s="7" t="s">
        <v>129</v>
      </c>
      <c r="E6" s="7" t="s">
        <v>130</v>
      </c>
    </row>
    <row r="7" spans="1:5" ht="24.75">
      <c r="A7" s="8" t="s">
        <v>438</v>
      </c>
      <c r="B7" s="8" t="s">
        <v>95</v>
      </c>
      <c r="C7" s="8" t="s">
        <v>437</v>
      </c>
      <c r="D7" s="8" t="s">
        <v>439</v>
      </c>
      <c r="E7" s="8">
        <v>1</v>
      </c>
    </row>
    <row r="8" spans="1:5" ht="24.75">
      <c r="A8" s="8" t="s">
        <v>438</v>
      </c>
      <c r="B8" s="8" t="s">
        <v>95</v>
      </c>
      <c r="C8" s="8" t="s">
        <v>437</v>
      </c>
      <c r="D8" s="8" t="s">
        <v>440</v>
      </c>
      <c r="E8" s="8">
        <v>1</v>
      </c>
    </row>
    <row r="9" spans="1:5" ht="24.75">
      <c r="A9" s="8" t="s">
        <v>438</v>
      </c>
      <c r="B9" s="8" t="s">
        <v>95</v>
      </c>
      <c r="C9" s="8" t="s">
        <v>437</v>
      </c>
      <c r="D9" s="8" t="s">
        <v>441</v>
      </c>
      <c r="E9" s="8">
        <v>1</v>
      </c>
    </row>
    <row r="10" spans="1:5" ht="24.75">
      <c r="A10" s="8" t="s">
        <v>438</v>
      </c>
      <c r="B10" s="8" t="s">
        <v>95</v>
      </c>
      <c r="C10" s="8" t="s">
        <v>437</v>
      </c>
      <c r="D10" s="8" t="s">
        <v>442</v>
      </c>
      <c r="E10" s="8">
        <v>1</v>
      </c>
    </row>
    <row r="11" spans="1:5" ht="24.75">
      <c r="A11" s="8" t="s">
        <v>438</v>
      </c>
      <c r="B11" s="8" t="s">
        <v>95</v>
      </c>
      <c r="C11" s="8" t="s">
        <v>437</v>
      </c>
      <c r="D11" s="8" t="s">
        <v>443</v>
      </c>
      <c r="E11" s="8">
        <v>1</v>
      </c>
    </row>
    <row r="12" spans="1:5" ht="24.75">
      <c r="A12" s="8" t="s">
        <v>438</v>
      </c>
      <c r="B12" s="8" t="s">
        <v>95</v>
      </c>
      <c r="C12" s="8" t="s">
        <v>437</v>
      </c>
      <c r="D12" s="8" t="s">
        <v>444</v>
      </c>
      <c r="E12" s="8">
        <v>1</v>
      </c>
    </row>
    <row r="13" spans="1:5" ht="24.75">
      <c r="A13" s="8" t="s">
        <v>438</v>
      </c>
      <c r="B13" s="8" t="s">
        <v>95</v>
      </c>
      <c r="C13" s="8" t="s">
        <v>437</v>
      </c>
      <c r="D13" s="8" t="s">
        <v>445</v>
      </c>
      <c r="E13" s="8">
        <v>1</v>
      </c>
    </row>
    <row r="14" spans="1:5" ht="24.75">
      <c r="A14" s="8" t="s">
        <v>438</v>
      </c>
      <c r="B14" s="8" t="s">
        <v>95</v>
      </c>
      <c r="C14" s="8" t="s">
        <v>437</v>
      </c>
      <c r="D14" s="8" t="s">
        <v>446</v>
      </c>
      <c r="E14" s="8">
        <v>1</v>
      </c>
    </row>
    <row r="15" spans="1:5" ht="24.75">
      <c r="A15" s="8" t="s">
        <v>438</v>
      </c>
      <c r="B15" s="8" t="s">
        <v>95</v>
      </c>
      <c r="C15" s="8" t="s">
        <v>437</v>
      </c>
      <c r="D15" s="8" t="s">
        <v>447</v>
      </c>
      <c r="E15" s="8">
        <v>1</v>
      </c>
    </row>
    <row r="16" spans="1:5">
      <c r="A16" s="1" t="s">
        <v>76</v>
      </c>
      <c r="B16" s="1" t="s">
        <v>76</v>
      </c>
      <c r="C16" s="1">
        <f>SUBTOTAL(103,Elements5_62[Elemento])</f>
        <v>9</v>
      </c>
      <c r="D16" s="1" t="s">
        <v>76</v>
      </c>
      <c r="E16" s="1">
        <f>SUBTOTAL(109,Elements5_62[Totais:])</f>
        <v>9</v>
      </c>
    </row>
  </sheetData>
  <mergeCells count="3">
    <mergeCell ref="A1:E2"/>
    <mergeCell ref="A4:E4"/>
    <mergeCell ref="A5:E5"/>
  </mergeCells>
  <hyperlinks>
    <hyperlink ref="A1" location="'5.6'!A1" display="PLACA DE ALUMINIO OU ACRILICO,ESCRITA EM BRAILLE,MEDINDO (10 X3)CM,PARA SINALIZACAO DE CORRIMAO,CONFORME ABNT NBR 9050.FO RNECIMENTO E COLOCACAO 3%-DESGASTE DE FERRAMENTAS E EPI" xr:uid="{00000000-0004-0000-1500-000000000000}"/>
    <hyperlink ref="B1" location="'5.6'!A1" display="PLACA DE ALUMINIO OU ACRILICO,ESCRITA EM BRAILLE,MEDINDO (10 X3)CM,PARA SINALIZACAO DE CORRIMAO,CONFORME ABNT NBR 9050.FO RNECIMENTO E COLOCACAO 3%-DESGASTE DE FERRAMENTAS E EPI" xr:uid="{00000000-0004-0000-1500-000001000000}"/>
    <hyperlink ref="C1" location="'5.6'!A1" display="PLACA DE ALUMINIO OU ACRILICO,ESCRITA EM BRAILLE,MEDINDO (10 X3)CM,PARA SINALIZACAO DE CORRIMAO,CONFORME ABNT NBR 9050.FO RNECIMENTO E COLOCACAO 3%-DESGASTE DE FERRAMENTAS E EPI" xr:uid="{00000000-0004-0000-1500-000002000000}"/>
    <hyperlink ref="D1" location="'5.6'!A1" display="PLACA DE ALUMINIO OU ACRILICO,ESCRITA EM BRAILLE,MEDINDO (10 X3)CM,PARA SINALIZACAO DE CORRIMAO,CONFORME ABNT NBR 9050.FO RNECIMENTO E COLOCACAO 3%-DESGASTE DE FERRAMENTAS E EPI" xr:uid="{00000000-0004-0000-1500-000003000000}"/>
    <hyperlink ref="E1" location="'5.6'!A1" display="PLACA DE ALUMINIO OU ACRILICO,ESCRITA EM BRAILLE,MEDINDO (10 X3)CM,PARA SINALIZACAO DE CORRIMAO,CONFORME ABNT NBR 9050.FO RNECIMENTO E COLOCACAO 3%-DESGASTE DE FERRAMENTAS E EPI" xr:uid="{00000000-0004-0000-1500-000004000000}"/>
    <hyperlink ref="A2" location="'5.6'!A1" display="PLACA DE ALUMINIO OU ACRILICO,ESCRITA EM BRAILLE,MEDINDO (10 X3)CM,PARA SINALIZACAO DE CORRIMAO,CONFORME ABNT NBR 9050.FO RNECIMENTO E COLOCACAO 3%-DESGASTE DE FERRAMENTAS E EPI" xr:uid="{00000000-0004-0000-1500-000005000000}"/>
    <hyperlink ref="B2" location="'5.6'!A1" display="PLACA DE ALUMINIO OU ACRILICO,ESCRITA EM BRAILLE,MEDINDO (10 X3)CM,PARA SINALIZACAO DE CORRIMAO,CONFORME ABNT NBR 9050.FO RNECIMENTO E COLOCACAO 3%-DESGASTE DE FERRAMENTAS E EPI" xr:uid="{00000000-0004-0000-1500-000006000000}"/>
    <hyperlink ref="C2" location="'5.6'!A1" display="PLACA DE ALUMINIO OU ACRILICO,ESCRITA EM BRAILLE,MEDINDO (10 X3)CM,PARA SINALIZACAO DE CORRIMAO,CONFORME ABNT NBR 9050.FO RNECIMENTO E COLOCACAO 3%-DESGASTE DE FERRAMENTAS E EPI" xr:uid="{00000000-0004-0000-1500-000007000000}"/>
    <hyperlink ref="D2" location="'5.6'!A1" display="PLACA DE ALUMINIO OU ACRILICO,ESCRITA EM BRAILLE,MEDINDO (10 X3)CM,PARA SINALIZACAO DE CORRIMAO,CONFORME ABNT NBR 9050.FO RNECIMENTO E COLOCACAO 3%-DESGASTE DE FERRAMENTAS E EPI" xr:uid="{00000000-0004-0000-1500-000008000000}"/>
    <hyperlink ref="E2" location="'5.6'!A1" display="PLACA DE ALUMINIO OU ACRILICO,ESCRITA EM BRAILLE,MEDINDO (10 X3)CM,PARA SINALIZACAO DE CORRIMAO,CONFORME ABNT NBR 9050.FO RNECIMENTO E COLOCACAO 3%-DESGASTE DE FERRAMENTAS E EPI" xr:uid="{00000000-0004-0000-1500-000009000000}"/>
    <hyperlink ref="A4" location="'5.6'!A1" display="Fundações estruturais (a)" xr:uid="{EC3CF5AC-524C-4CF4-BF88-E8919DFBE30E}"/>
    <hyperlink ref="B4" location="'5.6'!A1" display="Fundações estruturais (a)" xr:uid="{1E980EC3-E60A-4240-89D5-ECC461236F9E}"/>
    <hyperlink ref="C4" location="'5.6'!A1" display="Fundações estruturais (a)" xr:uid="{53BBCA1E-DB0C-4116-B4EC-C6F935722DC7}"/>
    <hyperlink ref="D4" location="'5.6'!A1" display="Fundações estruturais (a)" xr:uid="{CA986FEF-7A42-47E8-8DB9-593A112A68A4}"/>
    <hyperlink ref="E4" location="'5.6'!A1" display="Fundações estruturais (a)" xr:uid="{564C8431-4E9F-495B-8F37-C6344C7A429D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6" t="s">
        <v>39</v>
      </c>
      <c r="B1" s="26" t="s">
        <v>39</v>
      </c>
      <c r="C1" s="26" t="s">
        <v>39</v>
      </c>
      <c r="D1" s="26" t="s">
        <v>39</v>
      </c>
      <c r="E1" s="26" t="s">
        <v>39</v>
      </c>
    </row>
    <row r="2" spans="1:5">
      <c r="A2" s="26" t="s">
        <v>39</v>
      </c>
      <c r="B2" s="26" t="s">
        <v>39</v>
      </c>
      <c r="C2" s="26" t="s">
        <v>39</v>
      </c>
      <c r="D2" s="26" t="s">
        <v>39</v>
      </c>
      <c r="E2" s="26" t="s">
        <v>39</v>
      </c>
    </row>
    <row r="4" spans="1:5">
      <c r="A4" s="22" t="s">
        <v>116</v>
      </c>
      <c r="B4" s="22" t="s">
        <v>116</v>
      </c>
      <c r="C4" s="22" t="s">
        <v>116</v>
      </c>
      <c r="D4" s="22" t="s">
        <v>116</v>
      </c>
      <c r="E4" s="22" t="s">
        <v>116</v>
      </c>
    </row>
    <row r="5" spans="1:5">
      <c r="A5" s="25" t="s">
        <v>76</v>
      </c>
      <c r="B5" s="25" t="s">
        <v>76</v>
      </c>
      <c r="C5" s="25" t="s">
        <v>76</v>
      </c>
      <c r="D5" s="25" t="s">
        <v>76</v>
      </c>
      <c r="E5" s="25" t="s">
        <v>76</v>
      </c>
    </row>
    <row r="6" spans="1:5">
      <c r="A6" s="7" t="s">
        <v>126</v>
      </c>
      <c r="B6" s="7" t="s">
        <v>127</v>
      </c>
      <c r="C6" s="7" t="s">
        <v>128</v>
      </c>
      <c r="D6" s="7" t="s">
        <v>129</v>
      </c>
      <c r="E6" s="7" t="s">
        <v>130</v>
      </c>
    </row>
    <row r="7" spans="1:5">
      <c r="A7" s="8" t="s">
        <v>131</v>
      </c>
      <c r="B7" s="8" t="s">
        <v>95</v>
      </c>
      <c r="C7" s="8" t="s">
        <v>118</v>
      </c>
      <c r="D7" s="8" t="s">
        <v>413</v>
      </c>
      <c r="E7" s="8">
        <v>2.0633294064832666</v>
      </c>
    </row>
    <row r="8" spans="1:5">
      <c r="A8" s="1" t="s">
        <v>76</v>
      </c>
      <c r="B8" s="1" t="s">
        <v>76</v>
      </c>
      <c r="C8" s="1">
        <f>SUBTOTAL(103,Elements5_71[Elemento])</f>
        <v>1</v>
      </c>
      <c r="D8" s="1" t="s">
        <v>76</v>
      </c>
      <c r="E8" s="1">
        <f>SUBTOTAL(109,Elements5_71[Totais:])</f>
        <v>2.0633294064832666</v>
      </c>
    </row>
  </sheetData>
  <mergeCells count="3">
    <mergeCell ref="A1:E2"/>
    <mergeCell ref="A4:E4"/>
    <mergeCell ref="A5:E5"/>
  </mergeCells>
  <hyperlinks>
    <hyperlink ref="A1" location="'5.7'!A1" display="CORRIMAO DUPLO EM TUBO DE ACO INOX COM DIAMETRO DE 1.1/2”,BA RRA SUPERIOR COM ALTURA DE 92CM E BARRA INFERIOR COM ALTURA DE 70CM,FIXADO NA PAREDE POR CHUMBADORES,CONFORME ABNT NBR 9050 PARA ACESSIBILIDADE.FORNECIMENTO E COLOCACAO 3%-DESGASTE DE FERRAMENTA" xr:uid="{00000000-0004-0000-1600-000000000000}"/>
    <hyperlink ref="B1" location="'5.7'!A1" display="CORRIMAO DUPLO EM TUBO DE ACO INOX COM DIAMETRO DE 1.1/2”,BA RRA SUPERIOR COM ALTURA DE 92CM E BARRA INFERIOR COM ALTURA DE 70CM,FIXADO NA PAREDE POR CHUMBADORES,CONFORME ABNT NBR 9050 PARA ACESSIBILIDADE.FORNECIMENTO E COLOCACAO 3%-DESGASTE DE FERRAMENTA" xr:uid="{00000000-0004-0000-1600-000001000000}"/>
    <hyperlink ref="C1" location="'5.7'!A1" display="CORRIMAO DUPLO EM TUBO DE ACO INOX COM DIAMETRO DE 1.1/2”,BA RRA SUPERIOR COM ALTURA DE 92CM E BARRA INFERIOR COM ALTURA DE 70CM,FIXADO NA PAREDE POR CHUMBADORES,CONFORME ABNT NBR 9050 PARA ACESSIBILIDADE.FORNECIMENTO E COLOCACAO 3%-DESGASTE DE FERRAMENTA" xr:uid="{00000000-0004-0000-1600-000002000000}"/>
    <hyperlink ref="D1" location="'5.7'!A1" display="CORRIMAO DUPLO EM TUBO DE ACO INOX COM DIAMETRO DE 1.1/2”,BA RRA SUPERIOR COM ALTURA DE 92CM E BARRA INFERIOR COM ALTURA DE 70CM,FIXADO NA PAREDE POR CHUMBADORES,CONFORME ABNT NBR 9050 PARA ACESSIBILIDADE.FORNECIMENTO E COLOCACAO 3%-DESGASTE DE FERRAMENTA" xr:uid="{00000000-0004-0000-1600-000003000000}"/>
    <hyperlink ref="E1" location="'5.7'!A1" display="CORRIMAO DUPLO EM TUBO DE ACO INOX COM DIAMETRO DE 1.1/2”,BA RRA SUPERIOR COM ALTURA DE 92CM E BARRA INFERIOR COM ALTURA DE 70CM,FIXADO NA PAREDE POR CHUMBADORES,CONFORME ABNT NBR 9050 PARA ACESSIBILIDADE.FORNECIMENTO E COLOCACAO 3%-DESGASTE DE FERRAMENTA" xr:uid="{00000000-0004-0000-1600-000004000000}"/>
    <hyperlink ref="A2" location="'5.7'!A1" display="CORRIMAO DUPLO EM TUBO DE ACO INOX COM DIAMETRO DE 1.1/2”,BA RRA SUPERIOR COM ALTURA DE 92CM E BARRA INFERIOR COM ALTURA DE 70CM,FIXADO NA PAREDE POR CHUMBADORES,CONFORME ABNT NBR 9050 PARA ACESSIBILIDADE.FORNECIMENTO E COLOCACAO 3%-DESGASTE DE FERRAMENTA" xr:uid="{00000000-0004-0000-1600-000005000000}"/>
    <hyperlink ref="B2" location="'5.7'!A1" display="CORRIMAO DUPLO EM TUBO DE ACO INOX COM DIAMETRO DE 1.1/2”,BA RRA SUPERIOR COM ALTURA DE 92CM E BARRA INFERIOR COM ALTURA DE 70CM,FIXADO NA PAREDE POR CHUMBADORES,CONFORME ABNT NBR 9050 PARA ACESSIBILIDADE.FORNECIMENTO E COLOCACAO 3%-DESGASTE DE FERRAMENTA" xr:uid="{00000000-0004-0000-1600-000006000000}"/>
    <hyperlink ref="C2" location="'5.7'!A1" display="CORRIMAO DUPLO EM TUBO DE ACO INOX COM DIAMETRO DE 1.1/2”,BA RRA SUPERIOR COM ALTURA DE 92CM E BARRA INFERIOR COM ALTURA DE 70CM,FIXADO NA PAREDE POR CHUMBADORES,CONFORME ABNT NBR 9050 PARA ACESSIBILIDADE.FORNECIMENTO E COLOCACAO 3%-DESGASTE DE FERRAMENTA" xr:uid="{00000000-0004-0000-1600-000007000000}"/>
    <hyperlink ref="D2" location="'5.7'!A1" display="CORRIMAO DUPLO EM TUBO DE ACO INOX COM DIAMETRO DE 1.1/2”,BA RRA SUPERIOR COM ALTURA DE 92CM E BARRA INFERIOR COM ALTURA DE 70CM,FIXADO NA PAREDE POR CHUMBADORES,CONFORME ABNT NBR 9050 PARA ACESSIBILIDADE.FORNECIMENTO E COLOCACAO 3%-DESGASTE DE FERRAMENTA" xr:uid="{00000000-0004-0000-1600-000008000000}"/>
    <hyperlink ref="E2" location="'5.7'!A1" display="CORRIMAO DUPLO EM TUBO DE ACO INOX COM DIAMETRO DE 1.1/2”,BA RRA SUPERIOR COM ALTURA DE 92CM E BARRA INFERIOR COM ALTURA DE 70CM,FIXADO NA PAREDE POR CHUMBADORES,CONFORME ABNT NBR 9050 PARA ACESSIBILIDADE.FORNECIMENTO E COLOCACAO 3%-DESGASTE DE FERRAMENTA" xr:uid="{00000000-0004-0000-1600-000009000000}"/>
    <hyperlink ref="A4" location="'5.7'!A1" display="Guarda-corpos (Comprimento)" xr:uid="{00000000-0004-0000-1600-00000A000000}"/>
    <hyperlink ref="B4" location="'5.7'!A1" display="Guarda-corpos (Comprimento)" xr:uid="{00000000-0004-0000-1600-00000B000000}"/>
    <hyperlink ref="C4" location="'5.7'!A1" display="Guarda-corpos (Comprimento)" xr:uid="{00000000-0004-0000-1600-00000C000000}"/>
    <hyperlink ref="D4" location="'5.7'!A1" display="Guarda-corpos (Comprimento)" xr:uid="{00000000-0004-0000-1600-00000D000000}"/>
    <hyperlink ref="E4" location="'5.7'!A1" display="Guarda-corpos (Comprimento)" xr:uid="{00000000-0004-0000-1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12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6" t="s">
        <v>44</v>
      </c>
      <c r="B1" s="26" t="s">
        <v>44</v>
      </c>
      <c r="C1" s="26" t="s">
        <v>44</v>
      </c>
      <c r="D1" s="26" t="s">
        <v>44</v>
      </c>
      <c r="E1" s="26" t="s">
        <v>44</v>
      </c>
    </row>
    <row r="2" spans="1:5">
      <c r="A2" s="26" t="s">
        <v>44</v>
      </c>
      <c r="B2" s="26" t="s">
        <v>44</v>
      </c>
      <c r="C2" s="26" t="s">
        <v>44</v>
      </c>
      <c r="D2" s="26" t="s">
        <v>44</v>
      </c>
      <c r="E2" s="26" t="s">
        <v>44</v>
      </c>
    </row>
    <row r="4" spans="1:5">
      <c r="A4" s="22" t="s">
        <v>116</v>
      </c>
      <c r="B4" s="22" t="s">
        <v>116</v>
      </c>
      <c r="C4" s="22" t="s">
        <v>116</v>
      </c>
      <c r="D4" s="22" t="s">
        <v>116</v>
      </c>
      <c r="E4" s="22" t="s">
        <v>116</v>
      </c>
    </row>
    <row r="5" spans="1:5">
      <c r="A5" s="25" t="s">
        <v>76</v>
      </c>
      <c r="B5" s="25" t="s">
        <v>76</v>
      </c>
      <c r="C5" s="25" t="s">
        <v>76</v>
      </c>
      <c r="D5" s="25" t="s">
        <v>76</v>
      </c>
      <c r="E5" s="25" t="s">
        <v>76</v>
      </c>
    </row>
    <row r="6" spans="1:5">
      <c r="A6" s="7" t="s">
        <v>126</v>
      </c>
      <c r="B6" s="7" t="s">
        <v>127</v>
      </c>
      <c r="C6" s="7" t="s">
        <v>128</v>
      </c>
      <c r="D6" s="7" t="s">
        <v>129</v>
      </c>
      <c r="E6" s="7" t="s">
        <v>130</v>
      </c>
    </row>
    <row r="7" spans="1:5">
      <c r="A7" s="8" t="s">
        <v>131</v>
      </c>
      <c r="B7" s="8" t="s">
        <v>95</v>
      </c>
      <c r="C7" s="8" t="s">
        <v>106</v>
      </c>
      <c r="D7" s="8" t="s">
        <v>414</v>
      </c>
      <c r="E7" s="8">
        <v>3.3350000000000128</v>
      </c>
    </row>
    <row r="8" spans="1:5">
      <c r="A8" s="8" t="s">
        <v>131</v>
      </c>
      <c r="B8" s="8" t="s">
        <v>95</v>
      </c>
      <c r="C8" s="8" t="s">
        <v>106</v>
      </c>
      <c r="D8" s="8" t="s">
        <v>412</v>
      </c>
      <c r="E8" s="8">
        <v>5.6933621806250354</v>
      </c>
    </row>
    <row r="9" spans="1:5">
      <c r="A9" s="8" t="s">
        <v>131</v>
      </c>
      <c r="B9" s="8" t="s">
        <v>95</v>
      </c>
      <c r="C9" s="8" t="s">
        <v>106</v>
      </c>
      <c r="D9" s="8" t="s">
        <v>415</v>
      </c>
      <c r="E9" s="8">
        <v>1.8042344938600487</v>
      </c>
    </row>
    <row r="10" spans="1:5">
      <c r="A10" s="8" t="s">
        <v>131</v>
      </c>
      <c r="B10" s="8" t="s">
        <v>95</v>
      </c>
      <c r="C10" s="8" t="s">
        <v>106</v>
      </c>
      <c r="D10" s="8" t="s">
        <v>416</v>
      </c>
      <c r="E10" s="8">
        <v>1.7160002695999979</v>
      </c>
    </row>
    <row r="11" spans="1:5">
      <c r="A11" s="8" t="s">
        <v>131</v>
      </c>
      <c r="B11" s="8" t="s">
        <v>95</v>
      </c>
      <c r="C11" s="8" t="s">
        <v>106</v>
      </c>
      <c r="D11" s="8" t="s">
        <v>417</v>
      </c>
      <c r="E11" s="8">
        <v>5.816994621151979</v>
      </c>
    </row>
    <row r="12" spans="1:5">
      <c r="A12" s="1" t="s">
        <v>76</v>
      </c>
      <c r="B12" s="1" t="s">
        <v>76</v>
      </c>
      <c r="C12" s="1">
        <f>SUBTOTAL(103,Elements5_81[Elemento])</f>
        <v>5</v>
      </c>
      <c r="D12" s="1" t="s">
        <v>76</v>
      </c>
      <c r="E12" s="1">
        <f>SUBTOTAL(109,Elements5_81[Totais:])</f>
        <v>18.365591565237075</v>
      </c>
    </row>
  </sheetData>
  <mergeCells count="3">
    <mergeCell ref="A1:E2"/>
    <mergeCell ref="A4:E4"/>
    <mergeCell ref="A5:E5"/>
  </mergeCells>
  <hyperlinks>
    <hyperlink ref="A1" location="'5.8'!A1" display="CORRIMAO DUPLO EM TUBO DE ACO INOX COM DIAMETRO DE 1.1/2”,BA RRA SUPERIOR COM ALTURA DE 92CM E BARRA INFERIOR COM ALTURA DE 70CM,FIXADO EM MONTANTES DE ACO INOX COM DIAMETRO DE 1.1/ 2”,CONFORME ABNT NBR 9050 PARA ACESSIBILIDADE.FORNECIMENTO E COLOCACAO 3%" xr:uid="{00000000-0004-0000-1700-000000000000}"/>
    <hyperlink ref="B1" location="'5.8'!A1" display="CORRIMAO DUPLO EM TUBO DE ACO INOX COM DIAMETRO DE 1.1/2”,BA RRA SUPERIOR COM ALTURA DE 92CM E BARRA INFERIOR COM ALTURA DE 70CM,FIXADO EM MONTANTES DE ACO INOX COM DIAMETRO DE 1.1/ 2”,CONFORME ABNT NBR 9050 PARA ACESSIBILIDADE.FORNECIMENTO E COLOCACAO 3%" xr:uid="{00000000-0004-0000-1700-000001000000}"/>
    <hyperlink ref="C1" location="'5.8'!A1" display="CORRIMAO DUPLO EM TUBO DE ACO INOX COM DIAMETRO DE 1.1/2”,BA RRA SUPERIOR COM ALTURA DE 92CM E BARRA INFERIOR COM ALTURA DE 70CM,FIXADO EM MONTANTES DE ACO INOX COM DIAMETRO DE 1.1/ 2”,CONFORME ABNT NBR 9050 PARA ACESSIBILIDADE.FORNECIMENTO E COLOCACAO 3%" xr:uid="{00000000-0004-0000-1700-000002000000}"/>
    <hyperlink ref="D1" location="'5.8'!A1" display="CORRIMAO DUPLO EM TUBO DE ACO INOX COM DIAMETRO DE 1.1/2”,BA RRA SUPERIOR COM ALTURA DE 92CM E BARRA INFERIOR COM ALTURA DE 70CM,FIXADO EM MONTANTES DE ACO INOX COM DIAMETRO DE 1.1/ 2”,CONFORME ABNT NBR 9050 PARA ACESSIBILIDADE.FORNECIMENTO E COLOCACAO 3%" xr:uid="{00000000-0004-0000-1700-000003000000}"/>
    <hyperlink ref="E1" location="'5.8'!A1" display="CORRIMAO DUPLO EM TUBO DE ACO INOX COM DIAMETRO DE 1.1/2”,BA RRA SUPERIOR COM ALTURA DE 92CM E BARRA INFERIOR COM ALTURA DE 70CM,FIXADO EM MONTANTES DE ACO INOX COM DIAMETRO DE 1.1/ 2”,CONFORME ABNT NBR 9050 PARA ACESSIBILIDADE.FORNECIMENTO E COLOCACAO 3%" xr:uid="{00000000-0004-0000-1700-000004000000}"/>
    <hyperlink ref="A2" location="'5.8'!A1" display="CORRIMAO DUPLO EM TUBO DE ACO INOX COM DIAMETRO DE 1.1/2”,BA RRA SUPERIOR COM ALTURA DE 92CM E BARRA INFERIOR COM ALTURA DE 70CM,FIXADO EM MONTANTES DE ACO INOX COM DIAMETRO DE 1.1/ 2”,CONFORME ABNT NBR 9050 PARA ACESSIBILIDADE.FORNECIMENTO E COLOCACAO 3%" xr:uid="{00000000-0004-0000-1700-000005000000}"/>
    <hyperlink ref="B2" location="'5.8'!A1" display="CORRIMAO DUPLO EM TUBO DE ACO INOX COM DIAMETRO DE 1.1/2”,BA RRA SUPERIOR COM ALTURA DE 92CM E BARRA INFERIOR COM ALTURA DE 70CM,FIXADO EM MONTANTES DE ACO INOX COM DIAMETRO DE 1.1/ 2”,CONFORME ABNT NBR 9050 PARA ACESSIBILIDADE.FORNECIMENTO E COLOCACAO 3%" xr:uid="{00000000-0004-0000-1700-000006000000}"/>
    <hyperlink ref="C2" location="'5.8'!A1" display="CORRIMAO DUPLO EM TUBO DE ACO INOX COM DIAMETRO DE 1.1/2”,BA RRA SUPERIOR COM ALTURA DE 92CM E BARRA INFERIOR COM ALTURA DE 70CM,FIXADO EM MONTANTES DE ACO INOX COM DIAMETRO DE 1.1/ 2”,CONFORME ABNT NBR 9050 PARA ACESSIBILIDADE.FORNECIMENTO E COLOCACAO 3%" xr:uid="{00000000-0004-0000-1700-000007000000}"/>
    <hyperlink ref="D2" location="'5.8'!A1" display="CORRIMAO DUPLO EM TUBO DE ACO INOX COM DIAMETRO DE 1.1/2”,BA RRA SUPERIOR COM ALTURA DE 92CM E BARRA INFERIOR COM ALTURA DE 70CM,FIXADO EM MONTANTES DE ACO INOX COM DIAMETRO DE 1.1/ 2”,CONFORME ABNT NBR 9050 PARA ACESSIBILIDADE.FORNECIMENTO E COLOCACAO 3%" xr:uid="{00000000-0004-0000-1700-000008000000}"/>
    <hyperlink ref="E2" location="'5.8'!A1" display="CORRIMAO DUPLO EM TUBO DE ACO INOX COM DIAMETRO DE 1.1/2”,BA RRA SUPERIOR COM ALTURA DE 92CM E BARRA INFERIOR COM ALTURA DE 70CM,FIXADO EM MONTANTES DE ACO INOX COM DIAMETRO DE 1.1/ 2”,CONFORME ABNT NBR 9050 PARA ACESSIBILIDADE.FORNECIMENTO E COLOCACAO 3%" xr:uid="{00000000-0004-0000-1700-000009000000}"/>
    <hyperlink ref="A4" location="'5.8'!A1" display="Guarda-corpos (Comprimento)" xr:uid="{00000000-0004-0000-1700-00000A000000}"/>
    <hyperlink ref="B4" location="'5.8'!A1" display="Guarda-corpos (Comprimento)" xr:uid="{00000000-0004-0000-1700-00000B000000}"/>
    <hyperlink ref="C4" location="'5.8'!A1" display="Guarda-corpos (Comprimento)" xr:uid="{00000000-0004-0000-1700-00000C000000}"/>
    <hyperlink ref="D4" location="'5.8'!A1" display="Guarda-corpos (Comprimento)" xr:uid="{00000000-0004-0000-1700-00000D000000}"/>
    <hyperlink ref="E4" location="'5.8'!A1" display="Guarda-corpos (Comprimento)" xr:uid="{00000000-0004-0000-1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11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7" t="s">
        <v>433</v>
      </c>
      <c r="B1" s="26" t="s">
        <v>47</v>
      </c>
      <c r="C1" s="26" t="s">
        <v>47</v>
      </c>
      <c r="D1" s="26" t="s">
        <v>47</v>
      </c>
      <c r="E1" s="26" t="s">
        <v>47</v>
      </c>
    </row>
    <row r="2" spans="1:5">
      <c r="A2" s="26" t="s">
        <v>47</v>
      </c>
      <c r="B2" s="26" t="s">
        <v>47</v>
      </c>
      <c r="C2" s="26" t="s">
        <v>47</v>
      </c>
      <c r="D2" s="26" t="s">
        <v>47</v>
      </c>
      <c r="E2" s="26" t="s">
        <v>47</v>
      </c>
    </row>
    <row r="4" spans="1:5">
      <c r="A4" s="22" t="s">
        <v>116</v>
      </c>
      <c r="B4" s="22" t="s">
        <v>116</v>
      </c>
      <c r="C4" s="22" t="s">
        <v>116</v>
      </c>
      <c r="D4" s="22" t="s">
        <v>116</v>
      </c>
      <c r="E4" s="22" t="s">
        <v>116</v>
      </c>
    </row>
    <row r="5" spans="1:5">
      <c r="A5" s="25" t="s">
        <v>76</v>
      </c>
      <c r="B5" s="25" t="s">
        <v>76</v>
      </c>
      <c r="C5" s="25" t="s">
        <v>76</v>
      </c>
      <c r="D5" s="25" t="s">
        <v>76</v>
      </c>
      <c r="E5" s="25" t="s">
        <v>76</v>
      </c>
    </row>
    <row r="6" spans="1:5">
      <c r="A6" s="7" t="s">
        <v>126</v>
      </c>
      <c r="B6" s="7" t="s">
        <v>127</v>
      </c>
      <c r="C6" s="7" t="s">
        <v>128</v>
      </c>
      <c r="D6" s="7" t="s">
        <v>129</v>
      </c>
      <c r="E6" s="7" t="s">
        <v>130</v>
      </c>
    </row>
    <row r="7" spans="1:5">
      <c r="A7" s="8" t="s">
        <v>131</v>
      </c>
      <c r="B7" s="8" t="s">
        <v>95</v>
      </c>
      <c r="C7" s="8" t="s">
        <v>119</v>
      </c>
      <c r="D7" s="8" t="s">
        <v>418</v>
      </c>
      <c r="E7" s="8">
        <v>9.449999999335585</v>
      </c>
    </row>
    <row r="8" spans="1:5">
      <c r="A8" s="8" t="s">
        <v>131</v>
      </c>
      <c r="B8" s="8" t="s">
        <v>95</v>
      </c>
      <c r="C8" s="8" t="s">
        <v>119</v>
      </c>
      <c r="D8" s="8" t="s">
        <v>419</v>
      </c>
      <c r="E8" s="8">
        <v>3.56</v>
      </c>
    </row>
    <row r="9" spans="1:5">
      <c r="A9" s="8" t="s">
        <v>131</v>
      </c>
      <c r="B9" s="8" t="s">
        <v>95</v>
      </c>
      <c r="C9" s="8" t="s">
        <v>119</v>
      </c>
      <c r="D9" s="8" t="s">
        <v>420</v>
      </c>
      <c r="E9" s="8">
        <v>9.449999999335585</v>
      </c>
    </row>
    <row r="10" spans="1:5">
      <c r="A10" s="8" t="s">
        <v>131</v>
      </c>
      <c r="B10" s="8" t="s">
        <v>95</v>
      </c>
      <c r="C10" s="8" t="s">
        <v>119</v>
      </c>
      <c r="D10" s="8" t="s">
        <v>421</v>
      </c>
      <c r="E10" s="8">
        <v>3.56</v>
      </c>
    </row>
    <row r="11" spans="1:5">
      <c r="A11" s="1" t="s">
        <v>76</v>
      </c>
      <c r="B11" s="1" t="s">
        <v>76</v>
      </c>
      <c r="C11" s="1">
        <f>SUBTOTAL(103,Elements5_91[Elemento])</f>
        <v>4</v>
      </c>
      <c r="D11" s="1" t="s">
        <v>76</v>
      </c>
      <c r="E11" s="1">
        <f>SUBTOTAL(109,Elements5_91[Totais:])</f>
        <v>26.019999998671171</v>
      </c>
    </row>
  </sheetData>
  <mergeCells count="3">
    <mergeCell ref="A1:E2"/>
    <mergeCell ref="A4:E4"/>
    <mergeCell ref="A5:E5"/>
  </mergeCells>
  <hyperlinks>
    <hyperlink ref="A1" location="'5.9'!A1" display="GUARDA-CORPO DE AÇO GALVANIZADO DE 1,10M, MONTANTES TUBULARES DE 100X50MM ESPAÇADOS 1,20M, TRAVESSA SUPERIOR DE 3”, GRADIL COM CANTONEIRA 51X51X4,8 MM E BARRAS CHATAS NA VERTICAL DE 32X4,8 MM, FIXADO COM CHUMBADOR MECÂNICO. AF_04/2019" xr:uid="{00000000-0004-0000-1800-000000000000}"/>
    <hyperlink ref="B1" location="'5.9'!A1" display="GUARDA-CORPO DE AÇO GALVANIZADO DE 1,10M, MONTANTES TUBULARES DE 100X50MM ESPAÇADOS 1,20M, TRAVESSA SUPERIOR DE 3”, GRADIL COM CANTONEIRA 51X51X4,8 MM E BARRAS CHATAS NA VERTICAL DE 32X4,8 MM, FIXADO COM CHUMBADOR MECÂNICO. AF_04/2019" xr:uid="{00000000-0004-0000-1800-000001000000}"/>
    <hyperlink ref="C1" location="'5.9'!A1" display="GUARDA-CORPO DE AÇO GALVANIZADO DE 1,10M, MONTANTES TUBULARES DE 100X50MM ESPAÇADOS 1,20M, TRAVESSA SUPERIOR DE 3”, GRADIL COM CANTONEIRA 51X51X4,8 MM E BARRAS CHATAS NA VERTICAL DE 32X4,8 MM, FIXADO COM CHUMBADOR MECÂNICO. AF_04/2019" xr:uid="{00000000-0004-0000-1800-000002000000}"/>
    <hyperlink ref="D1" location="'5.9'!A1" display="GUARDA-CORPO DE AÇO GALVANIZADO DE 1,10M, MONTANTES TUBULARES DE 100X50MM ESPAÇADOS 1,20M, TRAVESSA SUPERIOR DE 3”, GRADIL COM CANTONEIRA 51X51X4,8 MM E BARRAS CHATAS NA VERTICAL DE 32X4,8 MM, FIXADO COM CHUMBADOR MECÂNICO. AF_04/2019" xr:uid="{00000000-0004-0000-1800-000003000000}"/>
    <hyperlink ref="E1" location="'5.9'!A1" display="GUARDA-CORPO DE AÇO GALVANIZADO DE 1,10M, MONTANTES TUBULARES DE 100X50MM ESPAÇADOS 1,20M, TRAVESSA SUPERIOR DE 3”, GRADIL COM CANTONEIRA 51X51X4,8 MM E BARRAS CHATAS NA VERTICAL DE 32X4,8 MM, FIXADO COM CHUMBADOR MECÂNICO. AF_04/2019" xr:uid="{00000000-0004-0000-1800-000004000000}"/>
    <hyperlink ref="A2" location="'5.9'!A1" display="GUARDA-CORPO DE AÇO GALVANIZADO DE 1,10M, MONTANTES TUBULARES DE 100X50MM ESPAÇADOS 1,20M, TRAVESSA SUPERIOR DE 3”, GRADIL COM CANTONEIRA 51X51X4,8 MM E BARRAS CHATAS NA VERTICAL DE 32X4,8 MM, FIXADO COM CHUMBADOR MECÂNICO. AF_04/2019" xr:uid="{00000000-0004-0000-1800-000005000000}"/>
    <hyperlink ref="B2" location="'5.9'!A1" display="GUARDA-CORPO DE AÇO GALVANIZADO DE 1,10M, MONTANTES TUBULARES DE 100X50MM ESPAÇADOS 1,20M, TRAVESSA SUPERIOR DE 3”, GRADIL COM CANTONEIRA 51X51X4,8 MM E BARRAS CHATAS NA VERTICAL DE 32X4,8 MM, FIXADO COM CHUMBADOR MECÂNICO. AF_04/2019" xr:uid="{00000000-0004-0000-1800-000006000000}"/>
    <hyperlink ref="C2" location="'5.9'!A1" display="GUARDA-CORPO DE AÇO GALVANIZADO DE 1,10M, MONTANTES TUBULARES DE 100X50MM ESPAÇADOS 1,20M, TRAVESSA SUPERIOR DE 3”, GRADIL COM CANTONEIRA 51X51X4,8 MM E BARRAS CHATAS NA VERTICAL DE 32X4,8 MM, FIXADO COM CHUMBADOR MECÂNICO. AF_04/2019" xr:uid="{00000000-0004-0000-1800-000007000000}"/>
    <hyperlink ref="D2" location="'5.9'!A1" display="GUARDA-CORPO DE AÇO GALVANIZADO DE 1,10M, MONTANTES TUBULARES DE 100X50MM ESPAÇADOS 1,20M, TRAVESSA SUPERIOR DE 3”, GRADIL COM CANTONEIRA 51X51X4,8 MM E BARRAS CHATAS NA VERTICAL DE 32X4,8 MM, FIXADO COM CHUMBADOR MECÂNICO. AF_04/2019" xr:uid="{00000000-0004-0000-1800-000008000000}"/>
    <hyperlink ref="E2" location="'5.9'!A1" display="GUARDA-CORPO DE AÇO GALVANIZADO DE 1,10M, MONTANTES TUBULARES DE 100X50MM ESPAÇADOS 1,20M, TRAVESSA SUPERIOR DE 3”, GRADIL COM CANTONEIRA 51X51X4,8 MM E BARRAS CHATAS NA VERTICAL DE 32X4,8 MM, FIXADO COM CHUMBADOR MECÂNICO. AF_04/2019" xr:uid="{00000000-0004-0000-1800-000009000000}"/>
    <hyperlink ref="A4" location="'5.9'!A1" display="Guarda-corpos (Comprimento)" xr:uid="{00000000-0004-0000-1800-00000A000000}"/>
    <hyperlink ref="B4" location="'5.9'!A1" display="Guarda-corpos (Comprimento)" xr:uid="{00000000-0004-0000-1800-00000B000000}"/>
    <hyperlink ref="C4" location="'5.9'!A1" display="Guarda-corpos (Comprimento)" xr:uid="{00000000-0004-0000-1800-00000C000000}"/>
    <hyperlink ref="D4" location="'5.9'!A1" display="Guarda-corpos (Comprimento)" xr:uid="{00000000-0004-0000-1800-00000D000000}"/>
    <hyperlink ref="E4" location="'5.9'!A1" display="Guarda-corpos (Comprimento)" xr:uid="{00000000-0004-0000-1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6" t="s">
        <v>51</v>
      </c>
      <c r="B1" s="26" t="s">
        <v>51</v>
      </c>
      <c r="C1" s="26" t="s">
        <v>51</v>
      </c>
      <c r="D1" s="26" t="s">
        <v>51</v>
      </c>
      <c r="E1" s="26" t="s">
        <v>51</v>
      </c>
    </row>
    <row r="2" spans="1:5">
      <c r="A2" s="26" t="s">
        <v>51</v>
      </c>
      <c r="B2" s="26" t="s">
        <v>51</v>
      </c>
      <c r="C2" s="26" t="s">
        <v>51</v>
      </c>
      <c r="D2" s="26" t="s">
        <v>51</v>
      </c>
      <c r="E2" s="26" t="s">
        <v>51</v>
      </c>
    </row>
    <row r="4" spans="1:5">
      <c r="A4" s="22" t="s">
        <v>103</v>
      </c>
      <c r="B4" s="22" t="s">
        <v>103</v>
      </c>
      <c r="C4" s="22" t="s">
        <v>103</v>
      </c>
      <c r="D4" s="22" t="s">
        <v>103</v>
      </c>
      <c r="E4" s="22" t="s">
        <v>103</v>
      </c>
    </row>
    <row r="5" spans="1:5">
      <c r="A5" s="25" t="s">
        <v>76</v>
      </c>
      <c r="B5" s="25" t="s">
        <v>76</v>
      </c>
      <c r="C5" s="25" t="s">
        <v>76</v>
      </c>
      <c r="D5" s="25" t="s">
        <v>76</v>
      </c>
      <c r="E5" s="25" t="s">
        <v>76</v>
      </c>
    </row>
    <row r="6" spans="1:5">
      <c r="A6" s="7" t="s">
        <v>126</v>
      </c>
      <c r="B6" s="7" t="s">
        <v>127</v>
      </c>
      <c r="C6" s="7" t="s">
        <v>128</v>
      </c>
      <c r="D6" s="7" t="s">
        <v>129</v>
      </c>
      <c r="E6" s="7" t="s">
        <v>130</v>
      </c>
    </row>
    <row r="7" spans="1:5">
      <c r="A7" s="8" t="s">
        <v>131</v>
      </c>
      <c r="B7" s="8" t="s">
        <v>95</v>
      </c>
      <c r="C7" s="8" t="s">
        <v>106</v>
      </c>
      <c r="D7" s="8" t="s">
        <v>412</v>
      </c>
      <c r="E7" s="8">
        <v>1</v>
      </c>
    </row>
    <row r="8" spans="1:5">
      <c r="A8" s="1" t="s">
        <v>76</v>
      </c>
      <c r="B8" s="1" t="s">
        <v>76</v>
      </c>
      <c r="C8" s="1">
        <f>SUBTOTAL(103,Elements5_101[Elemento])</f>
        <v>1</v>
      </c>
      <c r="D8" s="1" t="s">
        <v>76</v>
      </c>
      <c r="E8" s="1">
        <f>SUBTOTAL(109,Elements5_101[Totais:])</f>
        <v>1</v>
      </c>
    </row>
  </sheetData>
  <mergeCells count="3">
    <mergeCell ref="A1:E2"/>
    <mergeCell ref="A4:E4"/>
    <mergeCell ref="A5:E5"/>
  </mergeCells>
  <hyperlinks>
    <hyperlink ref="A1" location="'5.10'!A1" display="LETRA CAIXA DE ACO INOX POLIDO OU ESCOVADO,COM 40CM DE ALTURA,ESPESSURA DE 4CM,COM PINOS PARA FIXACAO.FORNECIMENTO E COLOCACAO" xr:uid="{00000000-0004-0000-1900-000000000000}"/>
    <hyperlink ref="B1" location="'5.10'!A1" display="LETRA CAIXA DE ACO INOX POLIDO OU ESCOVADO,COM 40CM DE ALTURA,ESPESSURA DE 4CM,COM PINOS PARA FIXACAO.FORNECIMENTO E COLOCACAO" xr:uid="{00000000-0004-0000-1900-000001000000}"/>
    <hyperlink ref="C1" location="'5.10'!A1" display="LETRA CAIXA DE ACO INOX POLIDO OU ESCOVADO,COM 40CM DE ALTURA,ESPESSURA DE 4CM,COM PINOS PARA FIXACAO.FORNECIMENTO E COLOCACAO" xr:uid="{00000000-0004-0000-1900-000002000000}"/>
    <hyperlink ref="D1" location="'5.10'!A1" display="LETRA CAIXA DE ACO INOX POLIDO OU ESCOVADO,COM 40CM DE ALTURA,ESPESSURA DE 4CM,COM PINOS PARA FIXACAO.FORNECIMENTO E COLOCACAO" xr:uid="{00000000-0004-0000-1900-000003000000}"/>
    <hyperlink ref="E1" location="'5.10'!A1" display="LETRA CAIXA DE ACO INOX POLIDO OU ESCOVADO,COM 40CM DE ALTURA,ESPESSURA DE 4CM,COM PINOS PARA FIXACAO.FORNECIMENTO E COLOCACAO" xr:uid="{00000000-0004-0000-1900-000004000000}"/>
    <hyperlink ref="A2" location="'5.10'!A1" display="LETRA CAIXA DE ACO INOX POLIDO OU ESCOVADO,COM 40CM DE ALTURA,ESPESSURA DE 4CM,COM PINOS PARA FIXACAO.FORNECIMENTO E COLOCACAO" xr:uid="{00000000-0004-0000-1900-000005000000}"/>
    <hyperlink ref="B2" location="'5.10'!A1" display="LETRA CAIXA DE ACO INOX POLIDO OU ESCOVADO,COM 40CM DE ALTURA,ESPESSURA DE 4CM,COM PINOS PARA FIXACAO.FORNECIMENTO E COLOCACAO" xr:uid="{00000000-0004-0000-1900-000006000000}"/>
    <hyperlink ref="C2" location="'5.10'!A1" display="LETRA CAIXA DE ACO INOX POLIDO OU ESCOVADO,COM 40CM DE ALTURA,ESPESSURA DE 4CM,COM PINOS PARA FIXACAO.FORNECIMENTO E COLOCACAO" xr:uid="{00000000-0004-0000-1900-000007000000}"/>
    <hyperlink ref="D2" location="'5.10'!A1" display="LETRA CAIXA DE ACO INOX POLIDO OU ESCOVADO,COM 40CM DE ALTURA,ESPESSURA DE 4CM,COM PINOS PARA FIXACAO.FORNECIMENTO E COLOCACAO" xr:uid="{00000000-0004-0000-1900-000008000000}"/>
    <hyperlink ref="E2" location="'5.10'!A1" display="LETRA CAIXA DE ACO INOX POLIDO OU ESCOVADO,COM 40CM DE ALTURA,ESPESSURA DE 4CM,COM PINOS PARA FIXACAO.FORNECIMENTO E COLOCACAO" xr:uid="{00000000-0004-0000-1900-000009000000}"/>
    <hyperlink ref="A4" location="'5.10'!A1" display="Guarda-corpos (Ajuste da altura do patamar)" xr:uid="{00000000-0004-0000-1900-00000A000000}"/>
    <hyperlink ref="B4" location="'5.10'!A1" display="Guarda-corpos (Ajuste da altura do patamar)" xr:uid="{00000000-0004-0000-1900-00000B000000}"/>
    <hyperlink ref="C4" location="'5.10'!A1" display="Guarda-corpos (Ajuste da altura do patamar)" xr:uid="{00000000-0004-0000-1900-00000C000000}"/>
    <hyperlink ref="D4" location="'5.10'!A1" display="Guarda-corpos (Ajuste da altura do patamar)" xr:uid="{00000000-0004-0000-1900-00000D000000}"/>
    <hyperlink ref="E4" location="'5.10'!A1" display="Guarda-corpos (Ajuste da altura do patamar)" xr:uid="{00000000-0004-0000-1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26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6" t="s">
        <v>55</v>
      </c>
      <c r="B1" s="26" t="s">
        <v>55</v>
      </c>
      <c r="C1" s="26" t="s">
        <v>55</v>
      </c>
      <c r="D1" s="26" t="s">
        <v>55</v>
      </c>
      <c r="E1" s="26" t="s">
        <v>55</v>
      </c>
    </row>
    <row r="2" spans="1:5">
      <c r="A2" s="26" t="s">
        <v>55</v>
      </c>
      <c r="B2" s="26" t="s">
        <v>55</v>
      </c>
      <c r="C2" s="26" t="s">
        <v>55</v>
      </c>
      <c r="D2" s="26" t="s">
        <v>55</v>
      </c>
      <c r="E2" s="26" t="s">
        <v>55</v>
      </c>
    </row>
    <row r="4" spans="1:5">
      <c r="A4" s="22" t="s">
        <v>75</v>
      </c>
      <c r="B4" s="22" t="s">
        <v>75</v>
      </c>
      <c r="C4" s="22" t="s">
        <v>75</v>
      </c>
      <c r="D4" s="22" t="s">
        <v>75</v>
      </c>
      <c r="E4" s="22" t="s">
        <v>75</v>
      </c>
    </row>
    <row r="5" spans="1:5">
      <c r="A5" s="25" t="s">
        <v>76</v>
      </c>
      <c r="B5" s="25" t="s">
        <v>76</v>
      </c>
      <c r="C5" s="25" t="s">
        <v>76</v>
      </c>
      <c r="D5" s="25" t="s">
        <v>76</v>
      </c>
      <c r="E5" s="25" t="s">
        <v>76</v>
      </c>
    </row>
    <row r="6" spans="1:5">
      <c r="A6" s="7" t="s">
        <v>126</v>
      </c>
      <c r="B6" s="7" t="s">
        <v>127</v>
      </c>
      <c r="C6" s="7" t="s">
        <v>128</v>
      </c>
      <c r="D6" s="7" t="s">
        <v>129</v>
      </c>
      <c r="E6" s="7" t="s">
        <v>130</v>
      </c>
    </row>
    <row r="7" spans="1:5">
      <c r="A7" s="8" t="s">
        <v>131</v>
      </c>
      <c r="B7" s="8" t="s">
        <v>95</v>
      </c>
      <c r="C7" s="8" t="s">
        <v>123</v>
      </c>
      <c r="D7" s="8" t="s">
        <v>422</v>
      </c>
      <c r="E7" s="8">
        <v>62.979002711601261</v>
      </c>
    </row>
    <row r="8" spans="1:5">
      <c r="A8" s="8" t="s">
        <v>131</v>
      </c>
      <c r="B8" s="8" t="s">
        <v>95</v>
      </c>
      <c r="C8" s="8" t="s">
        <v>123</v>
      </c>
      <c r="D8" s="8" t="s">
        <v>423</v>
      </c>
      <c r="E8" s="8">
        <v>41.70862967299599</v>
      </c>
    </row>
    <row r="9" spans="1:5">
      <c r="A9" s="8" t="s">
        <v>131</v>
      </c>
      <c r="B9" s="8" t="s">
        <v>95</v>
      </c>
      <c r="C9" s="8" t="s">
        <v>123</v>
      </c>
      <c r="D9" s="8" t="s">
        <v>424</v>
      </c>
      <c r="E9" s="8">
        <v>62.979002711601247</v>
      </c>
    </row>
    <row r="10" spans="1:5">
      <c r="A10" s="8" t="s">
        <v>131</v>
      </c>
      <c r="B10" s="8" t="s">
        <v>95</v>
      </c>
      <c r="C10" s="8" t="s">
        <v>123</v>
      </c>
      <c r="D10" s="8" t="s">
        <v>425</v>
      </c>
      <c r="E10" s="8">
        <v>41.70862967299599</v>
      </c>
    </row>
    <row r="11" spans="1:5">
      <c r="A11" s="1" t="s">
        <v>76</v>
      </c>
      <c r="B11" s="1" t="s">
        <v>76</v>
      </c>
      <c r="C11" s="1">
        <f>SUBTOTAL(103,Elements5_111[Elemento])</f>
        <v>4</v>
      </c>
      <c r="D11" s="1" t="s">
        <v>76</v>
      </c>
      <c r="E11" s="1">
        <f>SUBTOTAL(109,Elements5_111[Totais:])</f>
        <v>209.37526476919447</v>
      </c>
    </row>
    <row r="14" spans="1:5">
      <c r="A14" s="26" t="s">
        <v>55</v>
      </c>
      <c r="B14" s="26" t="s">
        <v>55</v>
      </c>
      <c r="C14" s="26" t="s">
        <v>55</v>
      </c>
      <c r="D14" s="26" t="s">
        <v>55</v>
      </c>
      <c r="E14" s="26" t="s">
        <v>55</v>
      </c>
    </row>
    <row r="15" spans="1:5">
      <c r="A15" s="26" t="s">
        <v>55</v>
      </c>
      <c r="B15" s="26" t="s">
        <v>55</v>
      </c>
      <c r="C15" s="26" t="s">
        <v>55</v>
      </c>
      <c r="D15" s="26" t="s">
        <v>55</v>
      </c>
      <c r="E15" s="26" t="s">
        <v>55</v>
      </c>
    </row>
    <row r="17" spans="1:5">
      <c r="A17" s="22" t="s">
        <v>122</v>
      </c>
      <c r="B17" s="22" t="s">
        <v>122</v>
      </c>
      <c r="C17" s="22" t="s">
        <v>122</v>
      </c>
      <c r="D17" s="22" t="s">
        <v>122</v>
      </c>
      <c r="E17" s="22" t="s">
        <v>122</v>
      </c>
    </row>
    <row r="18" spans="1:5">
      <c r="A18" s="25" t="s">
        <v>76</v>
      </c>
      <c r="B18" s="25" t="s">
        <v>76</v>
      </c>
      <c r="C18" s="25" t="s">
        <v>76</v>
      </c>
      <c r="D18" s="25" t="s">
        <v>76</v>
      </c>
      <c r="E18" s="25" t="s">
        <v>76</v>
      </c>
    </row>
    <row r="19" spans="1:5">
      <c r="A19" s="7" t="s">
        <v>126</v>
      </c>
      <c r="B19" s="7" t="s">
        <v>127</v>
      </c>
      <c r="C19" s="7" t="s">
        <v>128</v>
      </c>
      <c r="D19" s="7" t="s">
        <v>129</v>
      </c>
      <c r="E19" s="7" t="s">
        <v>130</v>
      </c>
    </row>
    <row r="20" spans="1:5">
      <c r="A20" s="8" t="s">
        <v>131</v>
      </c>
      <c r="B20" s="8" t="s">
        <v>95</v>
      </c>
      <c r="C20" s="8" t="s">
        <v>125</v>
      </c>
      <c r="D20" s="8" t="s">
        <v>426</v>
      </c>
      <c r="E20" s="8">
        <v>291.29465354004151</v>
      </c>
    </row>
    <row r="21" spans="1:5">
      <c r="A21" s="8" t="s">
        <v>131</v>
      </c>
      <c r="B21" s="8" t="s">
        <v>95</v>
      </c>
      <c r="C21" s="8" t="s">
        <v>125</v>
      </c>
      <c r="D21" s="8" t="s">
        <v>427</v>
      </c>
      <c r="E21" s="8">
        <v>39.206419262049387</v>
      </c>
    </row>
    <row r="22" spans="1:5">
      <c r="A22" s="8" t="s">
        <v>131</v>
      </c>
      <c r="B22" s="8" t="s">
        <v>95</v>
      </c>
      <c r="C22" s="8" t="s">
        <v>125</v>
      </c>
      <c r="D22" s="8" t="s">
        <v>428</v>
      </c>
      <c r="E22" s="8">
        <v>170.74852961475258</v>
      </c>
    </row>
    <row r="23" spans="1:5">
      <c r="A23" s="8" t="s">
        <v>131</v>
      </c>
      <c r="B23" s="8" t="s">
        <v>95</v>
      </c>
      <c r="C23" s="8" t="s">
        <v>125</v>
      </c>
      <c r="D23" s="8" t="s">
        <v>429</v>
      </c>
      <c r="E23" s="8">
        <v>165.80060166726443</v>
      </c>
    </row>
    <row r="24" spans="1:5">
      <c r="A24" s="8" t="s">
        <v>131</v>
      </c>
      <c r="B24" s="8" t="s">
        <v>95</v>
      </c>
      <c r="C24" s="8" t="s">
        <v>125</v>
      </c>
      <c r="D24" s="8" t="s">
        <v>430</v>
      </c>
      <c r="E24" s="8">
        <v>74.24226136469801</v>
      </c>
    </row>
    <row r="25" spans="1:5">
      <c r="A25" s="8" t="s">
        <v>131</v>
      </c>
      <c r="B25" s="8" t="s">
        <v>95</v>
      </c>
      <c r="C25" s="8" t="s">
        <v>125</v>
      </c>
      <c r="D25" s="8" t="s">
        <v>431</v>
      </c>
      <c r="E25" s="8">
        <v>141.37153422072606</v>
      </c>
    </row>
    <row r="26" spans="1:5">
      <c r="A26" s="1" t="s">
        <v>76</v>
      </c>
      <c r="B26" s="1" t="s">
        <v>76</v>
      </c>
      <c r="C26" s="1">
        <f>SUBTOTAL(103,Elements5_112[Elemento])</f>
        <v>6</v>
      </c>
      <c r="D26" s="1" t="s">
        <v>76</v>
      </c>
      <c r="E26" s="1">
        <f>SUBTOTAL(109,Elements5_112[Totais:])</f>
        <v>882.66399966953202</v>
      </c>
    </row>
  </sheetData>
  <mergeCells count="6">
    <mergeCell ref="A18:E18"/>
    <mergeCell ref="A1:E2"/>
    <mergeCell ref="A4:E4"/>
    <mergeCell ref="A5:E5"/>
    <mergeCell ref="A14:E15"/>
    <mergeCell ref="A17:E17"/>
  </mergeCells>
  <hyperlinks>
    <hyperlink ref="A1" location="'5.11'!A1" display="LONA DE POLIETILENO(LONA TERREIRO)COM ESPESSURA DE 0,20MM PARA IMPERMEABILIZACAO DE SOLO,MEDIDA PELA AREA COBERTA,INCLUSIVE PERDAS E TRANSPASSE" xr:uid="{00000000-0004-0000-1A00-000000000000}"/>
    <hyperlink ref="B1" location="'5.11'!A1" display="LONA DE POLIETILENO(LONA TERREIRO)COM ESPESSURA DE 0,20MM PARA IMPERMEABILIZACAO DE SOLO,MEDIDA PELA AREA COBERTA,INCLUSIVE PERDAS E TRANSPASSE" xr:uid="{00000000-0004-0000-1A00-000001000000}"/>
    <hyperlink ref="C1" location="'5.11'!A1" display="LONA DE POLIETILENO(LONA TERREIRO)COM ESPESSURA DE 0,20MM PARA IMPERMEABILIZACAO DE SOLO,MEDIDA PELA AREA COBERTA,INCLUSIVE PERDAS E TRANSPASSE" xr:uid="{00000000-0004-0000-1A00-000002000000}"/>
    <hyperlink ref="D1" location="'5.11'!A1" display="LONA DE POLIETILENO(LONA TERREIRO)COM ESPESSURA DE 0,20MM PARA IMPERMEABILIZACAO DE SOLO,MEDIDA PELA AREA COBERTA,INCLUSIVE PERDAS E TRANSPASSE" xr:uid="{00000000-0004-0000-1A00-000003000000}"/>
    <hyperlink ref="E1" location="'5.11'!A1" display="LONA DE POLIETILENO(LONA TERREIRO)COM ESPESSURA DE 0,20MM PARA IMPERMEABILIZACAO DE SOLO,MEDIDA PELA AREA COBERTA,INCLUSIVE PERDAS E TRANSPASSE" xr:uid="{00000000-0004-0000-1A00-000004000000}"/>
    <hyperlink ref="A2" location="'5.11'!A1" display="LONA DE POLIETILENO(LONA TERREIRO)COM ESPESSURA DE 0,20MM PARA IMPERMEABILIZACAO DE SOLO,MEDIDA PELA AREA COBERTA,INCLUSIVE PERDAS E TRANSPASSE" xr:uid="{00000000-0004-0000-1A00-000005000000}"/>
    <hyperlink ref="B2" location="'5.11'!A1" display="LONA DE POLIETILENO(LONA TERREIRO)COM ESPESSURA DE 0,20MM PARA IMPERMEABILIZACAO DE SOLO,MEDIDA PELA AREA COBERTA,INCLUSIVE PERDAS E TRANSPASSE" xr:uid="{00000000-0004-0000-1A00-000006000000}"/>
    <hyperlink ref="C2" location="'5.11'!A1" display="LONA DE POLIETILENO(LONA TERREIRO)COM ESPESSURA DE 0,20MM PARA IMPERMEABILIZACAO DE SOLO,MEDIDA PELA AREA COBERTA,INCLUSIVE PERDAS E TRANSPASSE" xr:uid="{00000000-0004-0000-1A00-000007000000}"/>
    <hyperlink ref="D2" location="'5.11'!A1" display="LONA DE POLIETILENO(LONA TERREIRO)COM ESPESSURA DE 0,20MM PARA IMPERMEABILIZACAO DE SOLO,MEDIDA PELA AREA COBERTA,INCLUSIVE PERDAS E TRANSPASSE" xr:uid="{00000000-0004-0000-1A00-000008000000}"/>
    <hyperlink ref="E2" location="'5.11'!A1" display="LONA DE POLIETILENO(LONA TERREIRO)COM ESPESSURA DE 0,20MM PARA IMPERMEABILIZACAO DE SOLO,MEDIDA PELA AREA COBERTA,INCLUSIVE PERDAS E TRANSPASSE" xr:uid="{00000000-0004-0000-1A00-000009000000}"/>
    <hyperlink ref="A4" location="'5.11'!A1" display="Paredes" xr:uid="{00000000-0004-0000-1A00-00000A000000}"/>
    <hyperlink ref="B4" location="'5.11'!A1" display="Paredes" xr:uid="{00000000-0004-0000-1A00-00000B000000}"/>
    <hyperlink ref="C4" location="'5.11'!A1" display="Paredes" xr:uid="{00000000-0004-0000-1A00-00000C000000}"/>
    <hyperlink ref="D4" location="'5.11'!A1" display="Paredes" xr:uid="{00000000-0004-0000-1A00-00000D000000}"/>
    <hyperlink ref="E4" location="'5.11'!A1" display="Paredes" xr:uid="{00000000-0004-0000-1A00-00000E000000}"/>
    <hyperlink ref="A14" location="'5.11'!A1" display="LONA DE POLIETILENO(LONA TERREIRO)COM ESPESSURA DE 0,20MM PARA IMPERMEABILIZACAO DE SOLO,MEDIDA PELA AREA COBERTA,INCLUSIVE PERDAS E TRANSPASSE" xr:uid="{00000000-0004-0000-1A00-00000F000000}"/>
    <hyperlink ref="B14" location="'5.11'!A1" display="LONA DE POLIETILENO(LONA TERREIRO)COM ESPESSURA DE 0,20MM PARA IMPERMEABILIZACAO DE SOLO,MEDIDA PELA AREA COBERTA,INCLUSIVE PERDAS E TRANSPASSE" xr:uid="{00000000-0004-0000-1A00-000010000000}"/>
    <hyperlink ref="C14" location="'5.11'!A1" display="LONA DE POLIETILENO(LONA TERREIRO)COM ESPESSURA DE 0,20MM PARA IMPERMEABILIZACAO DE SOLO,MEDIDA PELA AREA COBERTA,INCLUSIVE PERDAS E TRANSPASSE" xr:uid="{00000000-0004-0000-1A00-000011000000}"/>
    <hyperlink ref="D14" location="'5.11'!A1" display="LONA DE POLIETILENO(LONA TERREIRO)COM ESPESSURA DE 0,20MM PARA IMPERMEABILIZACAO DE SOLO,MEDIDA PELA AREA COBERTA,INCLUSIVE PERDAS E TRANSPASSE" xr:uid="{00000000-0004-0000-1A00-000012000000}"/>
    <hyperlink ref="E14" location="'5.11'!A1" display="LONA DE POLIETILENO(LONA TERREIRO)COM ESPESSURA DE 0,20MM PARA IMPERMEABILIZACAO DE SOLO,MEDIDA PELA AREA COBERTA,INCLUSIVE PERDAS E TRANSPASSE" xr:uid="{00000000-0004-0000-1A00-000013000000}"/>
    <hyperlink ref="A15" location="'5.11'!A1" display="LONA DE POLIETILENO(LONA TERREIRO)COM ESPESSURA DE 0,20MM PARA IMPERMEABILIZACAO DE SOLO,MEDIDA PELA AREA COBERTA,INCLUSIVE PERDAS E TRANSPASSE" xr:uid="{00000000-0004-0000-1A00-000014000000}"/>
    <hyperlink ref="B15" location="'5.11'!A1" display="LONA DE POLIETILENO(LONA TERREIRO)COM ESPESSURA DE 0,20MM PARA IMPERMEABILIZACAO DE SOLO,MEDIDA PELA AREA COBERTA,INCLUSIVE PERDAS E TRANSPASSE" xr:uid="{00000000-0004-0000-1A00-000015000000}"/>
    <hyperlink ref="C15" location="'5.11'!A1" display="LONA DE POLIETILENO(LONA TERREIRO)COM ESPESSURA DE 0,20MM PARA IMPERMEABILIZACAO DE SOLO,MEDIDA PELA AREA COBERTA,INCLUSIVE PERDAS E TRANSPASSE" xr:uid="{00000000-0004-0000-1A00-000016000000}"/>
    <hyperlink ref="D15" location="'5.11'!A1" display="LONA DE POLIETILENO(LONA TERREIRO)COM ESPESSURA DE 0,20MM PARA IMPERMEABILIZACAO DE SOLO,MEDIDA PELA AREA COBERTA,INCLUSIVE PERDAS E TRANSPASSE" xr:uid="{00000000-0004-0000-1A00-000017000000}"/>
    <hyperlink ref="E15" location="'5.11'!A1" display="LONA DE POLIETILENO(LONA TERREIRO)COM ESPESSURA DE 0,20MM PARA IMPERMEABILIZACAO DE SOLO,MEDIDA PELA AREA COBERTA,INCLUSIVE PERDAS E TRANSPASSE" xr:uid="{00000000-0004-0000-1A00-000018000000}"/>
    <hyperlink ref="A17" location="'5.11'!A1" display="Telhados (Área)" xr:uid="{00000000-0004-0000-1A00-000019000000}"/>
    <hyperlink ref="B17" location="'5.11'!A1" display="Telhados (Área)" xr:uid="{00000000-0004-0000-1A00-00001A000000}"/>
    <hyperlink ref="C17" location="'5.11'!A1" display="Telhados (Área)" xr:uid="{00000000-0004-0000-1A00-00001B000000}"/>
    <hyperlink ref="D17" location="'5.11'!A1" display="Telhados (Área)" xr:uid="{00000000-0004-0000-1A00-00001C000000}"/>
    <hyperlink ref="E17" location="'5.11'!A1" display="Telhados (Área)" xr:uid="{00000000-0004-0000-1A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6" t="s">
        <v>59</v>
      </c>
      <c r="B1" s="26" t="s">
        <v>59</v>
      </c>
      <c r="C1" s="26" t="s">
        <v>59</v>
      </c>
      <c r="D1" s="26" t="s">
        <v>59</v>
      </c>
      <c r="E1" s="26" t="s">
        <v>59</v>
      </c>
    </row>
    <row r="2" spans="1:5">
      <c r="A2" s="26" t="s">
        <v>59</v>
      </c>
      <c r="B2" s="26" t="s">
        <v>59</v>
      </c>
      <c r="C2" s="26" t="s">
        <v>59</v>
      </c>
      <c r="D2" s="26" t="s">
        <v>59</v>
      </c>
      <c r="E2" s="26" t="s">
        <v>59</v>
      </c>
    </row>
    <row r="4" spans="1:5">
      <c r="A4" s="22" t="s">
        <v>90</v>
      </c>
      <c r="B4" s="22" t="s">
        <v>90</v>
      </c>
      <c r="C4" s="22" t="s">
        <v>90</v>
      </c>
      <c r="D4" s="22" t="s">
        <v>90</v>
      </c>
      <c r="E4" s="22" t="s">
        <v>90</v>
      </c>
    </row>
    <row r="5" spans="1:5">
      <c r="A5" s="25" t="s">
        <v>76</v>
      </c>
      <c r="B5" s="25" t="s">
        <v>76</v>
      </c>
      <c r="C5" s="25" t="s">
        <v>76</v>
      </c>
      <c r="D5" s="25" t="s">
        <v>76</v>
      </c>
      <c r="E5" s="25" t="s">
        <v>76</v>
      </c>
    </row>
    <row r="6" spans="1:5">
      <c r="A6" s="7" t="s">
        <v>126</v>
      </c>
      <c r="B6" s="7" t="s">
        <v>127</v>
      </c>
      <c r="C6" s="7" t="s">
        <v>128</v>
      </c>
      <c r="D6" s="7" t="s">
        <v>129</v>
      </c>
      <c r="E6" s="7" t="s">
        <v>130</v>
      </c>
    </row>
    <row r="7" spans="1:5">
      <c r="A7" s="8" t="s">
        <v>131</v>
      </c>
      <c r="B7" s="8" t="s">
        <v>95</v>
      </c>
      <c r="C7" s="8" t="s">
        <v>96</v>
      </c>
      <c r="D7" s="8" t="s">
        <v>361</v>
      </c>
      <c r="E7" s="8">
        <v>1</v>
      </c>
    </row>
    <row r="8" spans="1:5">
      <c r="A8" s="1" t="s">
        <v>76</v>
      </c>
      <c r="B8" s="1" t="s">
        <v>76</v>
      </c>
      <c r="C8" s="1">
        <f>SUBTOTAL(103,Elements5_121[Elemento])</f>
        <v>1</v>
      </c>
      <c r="D8" s="1" t="s">
        <v>76</v>
      </c>
      <c r="E8" s="1">
        <f>SUBTOTAL(109,Elements5_121[Totais:])</f>
        <v>1</v>
      </c>
    </row>
  </sheetData>
  <mergeCells count="3">
    <mergeCell ref="A1:E2"/>
    <mergeCell ref="A4:E4"/>
    <mergeCell ref="A5:E5"/>
  </mergeCells>
  <hyperlinks>
    <hyperlink ref="A1" location="'5.12'!A1" display="Totem informativo nas dimensoes de (0,50x1,50)m, produzido em resina de poliester reforcado com fibra de vidro e coremat, com impressao serigrafica ou policromatica em dupla face agregada ao material com U,V, pre-acelerado, catalizado e pigmentado. Estrut" xr:uid="{00000000-0004-0000-1B00-000000000000}"/>
    <hyperlink ref="B1" location="'5.12'!A1" display="Totem informativo nas dimensoes de (0,50x1,50)m, produzido em resina de poliester reforcado com fibra de vidro e coremat, com impressao serigrafica ou policromatica em dupla face agregada ao material com U,V, pre-acelerado, catalizado e pigmentado. Estrut" xr:uid="{00000000-0004-0000-1B00-000001000000}"/>
    <hyperlink ref="C1" location="'5.12'!A1" display="Totem informativo nas dimensoes de (0,50x1,50)m, produzido em resina de poliester reforcado com fibra de vidro e coremat, com impressao serigrafica ou policromatica em dupla face agregada ao material com U,V, pre-acelerado, catalizado e pigmentado. Estrut" xr:uid="{00000000-0004-0000-1B00-000002000000}"/>
    <hyperlink ref="D1" location="'5.12'!A1" display="Totem informativo nas dimensoes de (0,50x1,50)m, produzido em resina de poliester reforcado com fibra de vidro e coremat, com impressao serigrafica ou policromatica em dupla face agregada ao material com U,V, pre-acelerado, catalizado e pigmentado. Estrut" xr:uid="{00000000-0004-0000-1B00-000003000000}"/>
    <hyperlink ref="E1" location="'5.12'!A1" display="Totem informativo nas dimensoes de (0,50x1,50)m, produzido em resina de poliester reforcado com fibra de vidro e coremat, com impressao serigrafica ou policromatica em dupla face agregada ao material com U,V, pre-acelerado, catalizado e pigmentado. Estrut" xr:uid="{00000000-0004-0000-1B00-000004000000}"/>
    <hyperlink ref="A2" location="'5.12'!A1" display="Totem informativo nas dimensoes de (0,50x1,50)m, produzido em resina de poliester reforcado com fibra de vidro e coremat, com impressao serigrafica ou policromatica em dupla face agregada ao material com U,V, pre-acelerado, catalizado e pigmentado. Estrut" xr:uid="{00000000-0004-0000-1B00-000005000000}"/>
    <hyperlink ref="B2" location="'5.12'!A1" display="Totem informativo nas dimensoes de (0,50x1,50)m, produzido em resina de poliester reforcado com fibra de vidro e coremat, com impressao serigrafica ou policromatica em dupla face agregada ao material com U,V, pre-acelerado, catalizado e pigmentado. Estrut" xr:uid="{00000000-0004-0000-1B00-000006000000}"/>
    <hyperlink ref="C2" location="'5.12'!A1" display="Totem informativo nas dimensoes de (0,50x1,50)m, produzido em resina de poliester reforcado com fibra de vidro e coremat, com impressao serigrafica ou policromatica em dupla face agregada ao material com U,V, pre-acelerado, catalizado e pigmentado. Estrut" xr:uid="{00000000-0004-0000-1B00-000007000000}"/>
    <hyperlink ref="D2" location="'5.12'!A1" display="Totem informativo nas dimensoes de (0,50x1,50)m, produzido em resina de poliester reforcado com fibra de vidro e coremat, com impressao serigrafica ou policromatica em dupla face agregada ao material com U,V, pre-acelerado, catalizado e pigmentado. Estrut" xr:uid="{00000000-0004-0000-1B00-000008000000}"/>
    <hyperlink ref="E2" location="'5.12'!A1" display="Totem informativo nas dimensoes de (0,50x1,50)m, produzido em resina de poliester reforcado com fibra de vidro e coremat, com impressao serigrafica ou policromatica em dupla face agregada ao material com U,V, pre-acelerado, catalizado e pigmentado. Estrut" xr:uid="{00000000-0004-0000-1B00-000009000000}"/>
    <hyperlink ref="A4" location="'5.12'!A1" display="Mobiliário (a)" xr:uid="{00000000-0004-0000-1B00-00000A000000}"/>
    <hyperlink ref="B4" location="'5.12'!A1" display="Mobiliário (a)" xr:uid="{00000000-0004-0000-1B00-00000B000000}"/>
    <hyperlink ref="C4" location="'5.12'!A1" display="Mobiliário (a)" xr:uid="{00000000-0004-0000-1B00-00000C000000}"/>
    <hyperlink ref="D4" location="'5.12'!A1" display="Mobiliário (a)" xr:uid="{00000000-0004-0000-1B00-00000D000000}"/>
    <hyperlink ref="E4" location="'5.12'!A1" display="Mobiliário (a)" xr:uid="{00000000-0004-0000-1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3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17</v>
      </c>
      <c r="G2" s="5">
        <v>8.4797999999999991</v>
      </c>
      <c r="H2" s="5">
        <v>10.1630403</v>
      </c>
      <c r="I2" s="5">
        <v>10326.563618427001</v>
      </c>
    </row>
    <row r="5" spans="1:9">
      <c r="A5" s="23" t="s">
        <v>69</v>
      </c>
      <c r="B5" s="23" t="s">
        <v>69</v>
      </c>
      <c r="C5" s="23" t="s">
        <v>69</v>
      </c>
      <c r="D5" s="23" t="s">
        <v>69</v>
      </c>
      <c r="E5" s="23" t="s">
        <v>69</v>
      </c>
    </row>
    <row r="6" spans="1:9">
      <c r="A6" s="24"/>
      <c r="B6" s="24"/>
      <c r="C6" s="24"/>
      <c r="D6" s="24"/>
      <c r="E6" s="24"/>
    </row>
    <row r="7" spans="1:9">
      <c r="A7" s="7" t="s">
        <v>1</v>
      </c>
      <c r="B7" s="7" t="s">
        <v>70</v>
      </c>
      <c r="C7" s="7" t="s">
        <v>71</v>
      </c>
      <c r="D7" s="7" t="s">
        <v>72</v>
      </c>
      <c r="E7" s="7" t="s">
        <v>9</v>
      </c>
    </row>
    <row r="8" spans="1:9">
      <c r="A8" s="8">
        <v>1</v>
      </c>
      <c r="B8" s="8" t="s">
        <v>73</v>
      </c>
      <c r="C8" s="8">
        <v>22</v>
      </c>
      <c r="D8" s="8" t="s">
        <v>74</v>
      </c>
      <c r="E8" s="8">
        <v>108.37703680695044</v>
      </c>
    </row>
    <row r="9" spans="1:9">
      <c r="A9" s="8">
        <v>2</v>
      </c>
      <c r="B9" s="8" t="s">
        <v>73</v>
      </c>
      <c r="C9" s="8">
        <v>207</v>
      </c>
      <c r="D9" s="8" t="s">
        <v>75</v>
      </c>
      <c r="E9" s="8">
        <v>907.70812616936519</v>
      </c>
    </row>
    <row r="10" spans="1:9">
      <c r="A10" s="8" t="s">
        <v>76</v>
      </c>
      <c r="B10" s="8" t="s">
        <v>76</v>
      </c>
      <c r="C10" s="8">
        <f>SUBTOTAL(109,Criteria_Summary5.1[Elementos])</f>
        <v>229</v>
      </c>
      <c r="D10" s="8" t="s">
        <v>76</v>
      </c>
      <c r="E10" s="8">
        <f>SUBTOTAL(109,Criteria_Summary5.1[Total])</f>
        <v>1016.0851629763156</v>
      </c>
    </row>
    <row r="11" spans="1:9">
      <c r="A11" s="9" t="s">
        <v>77</v>
      </c>
      <c r="B11" s="9">
        <v>0</v>
      </c>
      <c r="C11" s="10"/>
      <c r="D11" s="10"/>
      <c r="E11" s="9">
        <v>1016.09</v>
      </c>
    </row>
    <row r="14" spans="1:9">
      <c r="A14" s="22" t="s">
        <v>74</v>
      </c>
      <c r="B14" s="22" t="s">
        <v>74</v>
      </c>
      <c r="C14" s="22" t="s">
        <v>74</v>
      </c>
      <c r="D14" s="22" t="s">
        <v>74</v>
      </c>
      <c r="E14" s="22" t="s">
        <v>74</v>
      </c>
    </row>
    <row r="15" spans="1:9">
      <c r="A15" s="19"/>
      <c r="B15" s="19"/>
      <c r="C15" s="19"/>
      <c r="D15" s="19"/>
      <c r="E15" s="19"/>
    </row>
    <row r="16" spans="1:9">
      <c r="A16" s="11" t="s">
        <v>70</v>
      </c>
      <c r="B16" s="11" t="s">
        <v>71</v>
      </c>
      <c r="C16" s="20" t="s">
        <v>78</v>
      </c>
      <c r="D16" s="20" t="s">
        <v>78</v>
      </c>
      <c r="E16" s="11" t="s">
        <v>9</v>
      </c>
    </row>
    <row r="17" spans="1:5">
      <c r="A17" s="8" t="s">
        <v>73</v>
      </c>
      <c r="B17" s="8">
        <v>22</v>
      </c>
      <c r="C17" s="18" t="s">
        <v>79</v>
      </c>
      <c r="D17" s="18" t="s">
        <v>79</v>
      </c>
      <c r="E17" s="8">
        <v>108.37703680695044</v>
      </c>
    </row>
    <row r="19" spans="1:5">
      <c r="A19" s="21" t="s">
        <v>80</v>
      </c>
      <c r="B19" s="21" t="s">
        <v>80</v>
      </c>
      <c r="C19" s="21" t="s">
        <v>80</v>
      </c>
      <c r="D19" s="21" t="s">
        <v>80</v>
      </c>
      <c r="E19" s="21" t="s">
        <v>80</v>
      </c>
    </row>
    <row r="20" spans="1:5">
      <c r="A20" s="20" t="s">
        <v>81</v>
      </c>
      <c r="B20" s="11"/>
      <c r="C20" s="11"/>
      <c r="D20" s="11" t="s">
        <v>70</v>
      </c>
      <c r="E20" s="11"/>
    </row>
    <row r="21" spans="1:5">
      <c r="A21" s="18" t="s">
        <v>82</v>
      </c>
      <c r="B21" s="18" t="s">
        <v>82</v>
      </c>
      <c r="C21" s="18" t="s">
        <v>82</v>
      </c>
      <c r="D21" s="8" t="s">
        <v>83</v>
      </c>
      <c r="E21" s="8" t="s">
        <v>84</v>
      </c>
    </row>
    <row r="23" spans="1:5">
      <c r="A23" s="22" t="s">
        <v>75</v>
      </c>
      <c r="B23" s="22" t="s">
        <v>75</v>
      </c>
      <c r="C23" s="22" t="s">
        <v>75</v>
      </c>
      <c r="D23" s="22" t="s">
        <v>75</v>
      </c>
      <c r="E23" s="22" t="s">
        <v>75</v>
      </c>
    </row>
    <row r="24" spans="1:5">
      <c r="A24" s="19"/>
      <c r="B24" s="19"/>
      <c r="C24" s="19"/>
      <c r="D24" s="19"/>
      <c r="E24" s="19"/>
    </row>
    <row r="25" spans="1:5">
      <c r="A25" s="11" t="s">
        <v>70</v>
      </c>
      <c r="B25" s="11" t="s">
        <v>71</v>
      </c>
      <c r="C25" s="20" t="s">
        <v>78</v>
      </c>
      <c r="D25" s="20" t="s">
        <v>78</v>
      </c>
      <c r="E25" s="11" t="s">
        <v>9</v>
      </c>
    </row>
    <row r="26" spans="1:5">
      <c r="A26" s="8" t="s">
        <v>73</v>
      </c>
      <c r="B26" s="8">
        <v>207</v>
      </c>
      <c r="C26" s="18" t="s">
        <v>79</v>
      </c>
      <c r="D26" s="18" t="s">
        <v>79</v>
      </c>
      <c r="E26" s="8">
        <v>907.70812616936519</v>
      </c>
    </row>
    <row r="28" spans="1:5">
      <c r="A28" s="21" t="s">
        <v>80</v>
      </c>
      <c r="B28" s="21" t="s">
        <v>80</v>
      </c>
      <c r="C28" s="21" t="s">
        <v>80</v>
      </c>
      <c r="D28" s="21" t="s">
        <v>80</v>
      </c>
      <c r="E28" s="21" t="s">
        <v>80</v>
      </c>
    </row>
    <row r="29" spans="1:5">
      <c r="A29" s="20" t="s">
        <v>81</v>
      </c>
      <c r="B29" s="11"/>
      <c r="C29" s="11"/>
      <c r="D29" s="11" t="s">
        <v>70</v>
      </c>
      <c r="E29" s="11"/>
    </row>
    <row r="30" spans="1:5">
      <c r="A30" s="18" t="s">
        <v>85</v>
      </c>
      <c r="B30" s="18" t="s">
        <v>85</v>
      </c>
      <c r="C30" s="18" t="s">
        <v>85</v>
      </c>
      <c r="D30" s="8" t="s">
        <v>86</v>
      </c>
      <c r="E30" s="8" t="s">
        <v>84</v>
      </c>
    </row>
    <row r="31" spans="1:5">
      <c r="A31" s="18" t="s">
        <v>85</v>
      </c>
      <c r="B31" s="18" t="s">
        <v>85</v>
      </c>
      <c r="C31" s="18" t="s">
        <v>85</v>
      </c>
      <c r="D31" s="8" t="s">
        <v>87</v>
      </c>
      <c r="E31" s="8" t="s">
        <v>84</v>
      </c>
    </row>
    <row r="32" spans="1:5">
      <c r="A32" s="18" t="s">
        <v>85</v>
      </c>
      <c r="B32" s="18" t="s">
        <v>85</v>
      </c>
      <c r="C32" s="18" t="s">
        <v>85</v>
      </c>
      <c r="D32" s="8" t="s">
        <v>88</v>
      </c>
      <c r="E32" s="8" t="s">
        <v>84</v>
      </c>
    </row>
  </sheetData>
  <mergeCells count="18">
    <mergeCell ref="A5:E5"/>
    <mergeCell ref="A6:E6"/>
    <mergeCell ref="A14:E14"/>
    <mergeCell ref="A15:E15"/>
    <mergeCell ref="C16:D16"/>
    <mergeCell ref="C17:D17"/>
    <mergeCell ref="A19:E19"/>
    <mergeCell ref="A20"/>
    <mergeCell ref="A21:C21"/>
    <mergeCell ref="A23:E23"/>
    <mergeCell ref="A30:C30"/>
    <mergeCell ref="A31:C31"/>
    <mergeCell ref="A32:C32"/>
    <mergeCell ref="A24:E24"/>
    <mergeCell ref="C25:D25"/>
    <mergeCell ref="C26:D26"/>
    <mergeCell ref="A28:E28"/>
    <mergeCell ref="A29"/>
  </mergeCells>
  <hyperlinks>
    <hyperlink ref="A2" location="'5'!A1" display="5.1" xr:uid="{00000000-0004-0000-0200-000000000000}"/>
    <hyperlink ref="F2" location="'5.1E'!A1" display="1016,09" xr:uid="{00000000-0004-0000-0200-000001000000}"/>
    <hyperlink ref="E11" location="'5.1E'!A1" display="'5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"/>
  <sheetViews>
    <sheetView showGridLines="0" topLeftCell="D1" workbookViewId="0">
      <selection activeCell="F12" sqref="F1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18</v>
      </c>
      <c r="B2" s="5" t="s">
        <v>19</v>
      </c>
      <c r="C2" s="5" t="s">
        <v>14</v>
      </c>
      <c r="D2" s="5" t="s">
        <v>20</v>
      </c>
      <c r="E2" s="5" t="s">
        <v>16</v>
      </c>
      <c r="F2" s="5">
        <v>258.95999999999998</v>
      </c>
      <c r="G2" s="5">
        <v>8.3182799999999997</v>
      </c>
      <c r="H2" s="5">
        <v>9.9694585800000013</v>
      </c>
      <c r="I2" s="12">
        <v>2579.2399999999998</v>
      </c>
    </row>
  </sheetData>
  <hyperlinks>
    <hyperlink ref="A2" location="'5'!A1" display="5.2" xr:uid="{00000000-0004-0000-0300-000000000000}"/>
    <hyperlink ref="F2" location="'5.2E'!A1" display="1469,08" xr:uid="{00000000-0004-0000-0300-000001000000}"/>
  </hyperlink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21</v>
      </c>
      <c r="B2" s="5" t="s">
        <v>22</v>
      </c>
      <c r="C2" s="5" t="s">
        <v>14</v>
      </c>
      <c r="D2" s="5" t="s">
        <v>23</v>
      </c>
      <c r="E2" s="5" t="s">
        <v>24</v>
      </c>
      <c r="F2" s="5" t="s">
        <v>89</v>
      </c>
      <c r="G2" s="5">
        <v>3034.2152000000001</v>
      </c>
      <c r="H2" s="5">
        <v>3636.5069172000003</v>
      </c>
      <c r="I2" s="5">
        <v>3636.5069172000003</v>
      </c>
    </row>
    <row r="5" spans="1:9">
      <c r="A5" s="23" t="s">
        <v>69</v>
      </c>
      <c r="B5" s="23" t="s">
        <v>69</v>
      </c>
      <c r="C5" s="23" t="s">
        <v>69</v>
      </c>
      <c r="D5" s="23" t="s">
        <v>69</v>
      </c>
      <c r="E5" s="23" t="s">
        <v>69</v>
      </c>
    </row>
    <row r="6" spans="1:9">
      <c r="A6" s="24"/>
      <c r="B6" s="24"/>
      <c r="C6" s="24"/>
      <c r="D6" s="24"/>
      <c r="E6" s="24"/>
    </row>
    <row r="7" spans="1:9">
      <c r="A7" s="7" t="s">
        <v>1</v>
      </c>
      <c r="B7" s="7" t="s">
        <v>70</v>
      </c>
      <c r="C7" s="7" t="s">
        <v>71</v>
      </c>
      <c r="D7" s="7" t="s">
        <v>72</v>
      </c>
      <c r="E7" s="7" t="s">
        <v>9</v>
      </c>
    </row>
    <row r="8" spans="1:9">
      <c r="A8" s="8">
        <v>1</v>
      </c>
      <c r="B8" s="8" t="s">
        <v>73</v>
      </c>
      <c r="C8" s="8">
        <v>1</v>
      </c>
      <c r="D8" s="8" t="s">
        <v>90</v>
      </c>
      <c r="E8" s="8">
        <v>1</v>
      </c>
    </row>
    <row r="9" spans="1:9">
      <c r="A9" s="8" t="s">
        <v>76</v>
      </c>
      <c r="B9" s="8" t="s">
        <v>76</v>
      </c>
      <c r="C9" s="8">
        <f>SUBTOTAL(109,Criteria_Summary5.3[Elementos])</f>
        <v>1</v>
      </c>
      <c r="D9" s="8" t="s">
        <v>76</v>
      </c>
      <c r="E9" s="8">
        <f>SUBTOTAL(109,Criteria_Summary5.3[Total])</f>
        <v>1</v>
      </c>
    </row>
    <row r="10" spans="1:9">
      <c r="A10" s="9" t="s">
        <v>77</v>
      </c>
      <c r="B10" s="9">
        <v>0</v>
      </c>
      <c r="C10" s="10"/>
      <c r="D10" s="10"/>
      <c r="E10" s="9">
        <v>1</v>
      </c>
    </row>
    <row r="13" spans="1:9">
      <c r="A13" s="22" t="s">
        <v>90</v>
      </c>
      <c r="B13" s="22" t="s">
        <v>90</v>
      </c>
      <c r="C13" s="22" t="s">
        <v>90</v>
      </c>
      <c r="D13" s="22" t="s">
        <v>90</v>
      </c>
      <c r="E13" s="22" t="s">
        <v>90</v>
      </c>
    </row>
    <row r="14" spans="1:9">
      <c r="A14" s="19"/>
      <c r="B14" s="19"/>
      <c r="C14" s="19"/>
      <c r="D14" s="19"/>
      <c r="E14" s="19"/>
    </row>
    <row r="15" spans="1:9">
      <c r="A15" s="11" t="s">
        <v>70</v>
      </c>
      <c r="B15" s="11" t="s">
        <v>71</v>
      </c>
      <c r="C15" s="20" t="s">
        <v>78</v>
      </c>
      <c r="D15" s="20" t="s">
        <v>78</v>
      </c>
      <c r="E15" s="11" t="s">
        <v>9</v>
      </c>
    </row>
    <row r="16" spans="1:9">
      <c r="A16" s="8" t="s">
        <v>73</v>
      </c>
      <c r="B16" s="8">
        <v>1</v>
      </c>
      <c r="C16" s="18" t="s">
        <v>91</v>
      </c>
      <c r="D16" s="18" t="s">
        <v>91</v>
      </c>
      <c r="E16" s="8">
        <v>1</v>
      </c>
    </row>
    <row r="18" spans="1:5">
      <c r="A18" s="21" t="s">
        <v>92</v>
      </c>
      <c r="B18" s="21" t="s">
        <v>92</v>
      </c>
      <c r="C18" s="21" t="s">
        <v>92</v>
      </c>
      <c r="D18" s="21" t="s">
        <v>92</v>
      </c>
      <c r="E18" s="21" t="s">
        <v>92</v>
      </c>
    </row>
    <row r="19" spans="1:5">
      <c r="A19" s="20" t="s">
        <v>93</v>
      </c>
      <c r="B19" s="20" t="s">
        <v>93</v>
      </c>
      <c r="C19" s="20" t="s">
        <v>93</v>
      </c>
      <c r="D19" s="11" t="s">
        <v>94</v>
      </c>
      <c r="E19" s="11"/>
    </row>
    <row r="20" spans="1:5">
      <c r="A20" s="8"/>
      <c r="B20" s="8"/>
      <c r="C20" s="8"/>
      <c r="D20" s="8" t="s">
        <v>95</v>
      </c>
      <c r="E20" s="8" t="s">
        <v>84</v>
      </c>
    </row>
    <row r="22" spans="1:5">
      <c r="A22" s="21" t="s">
        <v>80</v>
      </c>
      <c r="B22" s="21" t="s">
        <v>80</v>
      </c>
      <c r="C22" s="21" t="s">
        <v>80</v>
      </c>
      <c r="D22" s="21" t="s">
        <v>80</v>
      </c>
      <c r="E22" s="21" t="s">
        <v>80</v>
      </c>
    </row>
    <row r="23" spans="1:5">
      <c r="A23" s="20" t="s">
        <v>81</v>
      </c>
      <c r="B23" s="11"/>
      <c r="C23" s="11"/>
      <c r="D23" s="11" t="s">
        <v>70</v>
      </c>
      <c r="E23" s="11"/>
    </row>
    <row r="24" spans="1:5">
      <c r="A24" s="18" t="s">
        <v>96</v>
      </c>
      <c r="B24" s="18" t="s">
        <v>96</v>
      </c>
      <c r="C24" s="18" t="s">
        <v>96</v>
      </c>
      <c r="D24" s="8" t="s">
        <v>96</v>
      </c>
      <c r="E24" s="8" t="s">
        <v>84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5'!A1" display="5.3" xr:uid="{00000000-0004-0000-0400-000000000000}"/>
    <hyperlink ref="F2" location="'5.3E'!A1" display="1" xr:uid="{00000000-0004-0000-0400-000001000000}"/>
    <hyperlink ref="E10" location="'5.3E'!A1" display="'5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26</v>
      </c>
      <c r="B2" s="5" t="s">
        <v>27</v>
      </c>
      <c r="C2" s="5" t="s">
        <v>28</v>
      </c>
      <c r="D2" s="5" t="s">
        <v>29</v>
      </c>
      <c r="E2" s="5" t="s">
        <v>24</v>
      </c>
      <c r="F2" s="5" t="s">
        <v>89</v>
      </c>
      <c r="G2" s="5">
        <v>753.9</v>
      </c>
      <c r="H2" s="5">
        <v>903.54915000000005</v>
      </c>
      <c r="I2" s="5">
        <v>903.54915000000005</v>
      </c>
    </row>
    <row r="5" spans="1:9">
      <c r="A5" s="23" t="s">
        <v>69</v>
      </c>
      <c r="B5" s="23" t="s">
        <v>69</v>
      </c>
      <c r="C5" s="23" t="s">
        <v>69</v>
      </c>
      <c r="D5" s="23" t="s">
        <v>69</v>
      </c>
      <c r="E5" s="23" t="s">
        <v>69</v>
      </c>
    </row>
    <row r="6" spans="1:9">
      <c r="A6" s="24"/>
      <c r="B6" s="24"/>
      <c r="C6" s="24"/>
      <c r="D6" s="24"/>
      <c r="E6" s="24"/>
    </row>
    <row r="7" spans="1:9">
      <c r="A7" s="7" t="s">
        <v>1</v>
      </c>
      <c r="B7" s="7" t="s">
        <v>70</v>
      </c>
      <c r="C7" s="7" t="s">
        <v>71</v>
      </c>
      <c r="D7" s="7" t="s">
        <v>72</v>
      </c>
      <c r="E7" s="7" t="s">
        <v>9</v>
      </c>
    </row>
    <row r="8" spans="1:9">
      <c r="A8" s="8">
        <v>1</v>
      </c>
      <c r="B8" s="8" t="s">
        <v>73</v>
      </c>
      <c r="C8" s="8">
        <v>1</v>
      </c>
      <c r="D8" s="8" t="s">
        <v>90</v>
      </c>
      <c r="E8" s="8">
        <v>1</v>
      </c>
    </row>
    <row r="9" spans="1:9">
      <c r="A9" s="8" t="s">
        <v>76</v>
      </c>
      <c r="B9" s="8" t="s">
        <v>76</v>
      </c>
      <c r="C9" s="8">
        <f>SUBTOTAL(109,Criteria_Summary5.4[Elementos])</f>
        <v>1</v>
      </c>
      <c r="D9" s="8" t="s">
        <v>76</v>
      </c>
      <c r="E9" s="8">
        <f>SUBTOTAL(109,Criteria_Summary5.4[Total])</f>
        <v>1</v>
      </c>
    </row>
    <row r="10" spans="1:9">
      <c r="A10" s="9" t="s">
        <v>77</v>
      </c>
      <c r="B10" s="9">
        <v>0</v>
      </c>
      <c r="C10" s="10"/>
      <c r="D10" s="10"/>
      <c r="E10" s="9">
        <v>1</v>
      </c>
    </row>
    <row r="13" spans="1:9">
      <c r="A13" s="22" t="s">
        <v>90</v>
      </c>
      <c r="B13" s="22" t="s">
        <v>90</v>
      </c>
      <c r="C13" s="22" t="s">
        <v>90</v>
      </c>
      <c r="D13" s="22" t="s">
        <v>90</v>
      </c>
      <c r="E13" s="22" t="s">
        <v>90</v>
      </c>
    </row>
    <row r="14" spans="1:9">
      <c r="A14" s="19"/>
      <c r="B14" s="19"/>
      <c r="C14" s="19"/>
      <c r="D14" s="19"/>
      <c r="E14" s="19"/>
    </row>
    <row r="15" spans="1:9">
      <c r="A15" s="11" t="s">
        <v>70</v>
      </c>
      <c r="B15" s="11" t="s">
        <v>71</v>
      </c>
      <c r="C15" s="20" t="s">
        <v>78</v>
      </c>
      <c r="D15" s="20" t="s">
        <v>78</v>
      </c>
      <c r="E15" s="11" t="s">
        <v>9</v>
      </c>
    </row>
    <row r="16" spans="1:9">
      <c r="A16" s="8" t="s">
        <v>73</v>
      </c>
      <c r="B16" s="8">
        <v>1</v>
      </c>
      <c r="C16" s="18" t="s">
        <v>91</v>
      </c>
      <c r="D16" s="18" t="s">
        <v>91</v>
      </c>
      <c r="E16" s="8">
        <v>1</v>
      </c>
    </row>
    <row r="18" spans="1:5">
      <c r="A18" s="21" t="s">
        <v>92</v>
      </c>
      <c r="B18" s="21" t="s">
        <v>92</v>
      </c>
      <c r="C18" s="21" t="s">
        <v>92</v>
      </c>
      <c r="D18" s="21" t="s">
        <v>92</v>
      </c>
      <c r="E18" s="21" t="s">
        <v>92</v>
      </c>
    </row>
    <row r="19" spans="1:5">
      <c r="A19" s="20" t="s">
        <v>93</v>
      </c>
      <c r="B19" s="20" t="s">
        <v>93</v>
      </c>
      <c r="C19" s="20" t="s">
        <v>93</v>
      </c>
      <c r="D19" s="11" t="s">
        <v>94</v>
      </c>
      <c r="E19" s="11"/>
    </row>
    <row r="20" spans="1:5">
      <c r="A20" s="8"/>
      <c r="B20" s="8"/>
      <c r="C20" s="8"/>
      <c r="D20" s="8" t="s">
        <v>95</v>
      </c>
      <c r="E20" s="8" t="s">
        <v>84</v>
      </c>
    </row>
    <row r="22" spans="1:5">
      <c r="A22" s="21" t="s">
        <v>80</v>
      </c>
      <c r="B22" s="21" t="s">
        <v>80</v>
      </c>
      <c r="C22" s="21" t="s">
        <v>80</v>
      </c>
      <c r="D22" s="21" t="s">
        <v>80</v>
      </c>
      <c r="E22" s="21" t="s">
        <v>80</v>
      </c>
    </row>
    <row r="23" spans="1:5">
      <c r="A23" s="20" t="s">
        <v>81</v>
      </c>
      <c r="B23" s="11"/>
      <c r="C23" s="11"/>
      <c r="D23" s="11" t="s">
        <v>70</v>
      </c>
      <c r="E23" s="11"/>
    </row>
    <row r="24" spans="1:5">
      <c r="A24" s="18" t="s">
        <v>96</v>
      </c>
      <c r="B24" s="18" t="s">
        <v>96</v>
      </c>
      <c r="C24" s="18" t="s">
        <v>96</v>
      </c>
      <c r="D24" s="8" t="s">
        <v>96</v>
      </c>
      <c r="E24" s="8" t="s">
        <v>84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5'!A1" display="5.4" xr:uid="{00000000-0004-0000-0500-000000000000}"/>
    <hyperlink ref="F2" location="'5.4E'!A1" display="1" xr:uid="{00000000-0004-0000-0500-000001000000}"/>
    <hyperlink ref="E10" location="'5.4E'!A1" display="'5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3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30</v>
      </c>
      <c r="B2" s="5" t="s">
        <v>31</v>
      </c>
      <c r="C2" s="5" t="s">
        <v>14</v>
      </c>
      <c r="D2" s="5" t="s">
        <v>32</v>
      </c>
      <c r="E2" s="5" t="s">
        <v>24</v>
      </c>
      <c r="F2" s="5" t="s">
        <v>97</v>
      </c>
      <c r="G2" s="5">
        <v>115.32</v>
      </c>
      <c r="H2" s="5">
        <v>138.21102000000002</v>
      </c>
      <c r="I2" s="5">
        <v>6910.5510000000013</v>
      </c>
    </row>
    <row r="5" spans="1:9">
      <c r="A5" s="23" t="s">
        <v>69</v>
      </c>
      <c r="B5" s="23" t="s">
        <v>69</v>
      </c>
      <c r="C5" s="23" t="s">
        <v>69</v>
      </c>
      <c r="D5" s="23" t="s">
        <v>69</v>
      </c>
      <c r="E5" s="23" t="s">
        <v>69</v>
      </c>
    </row>
    <row r="6" spans="1:9">
      <c r="A6" s="24"/>
      <c r="B6" s="24"/>
      <c r="C6" s="24"/>
      <c r="D6" s="24"/>
      <c r="E6" s="24"/>
    </row>
    <row r="7" spans="1:9">
      <c r="A7" s="7" t="s">
        <v>1</v>
      </c>
      <c r="B7" s="7" t="s">
        <v>70</v>
      </c>
      <c r="C7" s="7" t="s">
        <v>71</v>
      </c>
      <c r="D7" s="7" t="s">
        <v>72</v>
      </c>
      <c r="E7" s="7" t="s">
        <v>9</v>
      </c>
    </row>
    <row r="8" spans="1:9">
      <c r="A8" s="8">
        <v>1</v>
      </c>
      <c r="B8" s="8" t="s">
        <v>73</v>
      </c>
      <c r="C8" s="8">
        <v>35</v>
      </c>
      <c r="D8" s="8" t="s">
        <v>98</v>
      </c>
      <c r="E8" s="8">
        <v>35</v>
      </c>
    </row>
    <row r="9" spans="1:9">
      <c r="A9" s="8">
        <v>2</v>
      </c>
      <c r="B9" s="8" t="s">
        <v>73</v>
      </c>
      <c r="C9" s="8">
        <v>15</v>
      </c>
      <c r="D9" s="8" t="s">
        <v>98</v>
      </c>
      <c r="E9" s="8">
        <v>15</v>
      </c>
    </row>
    <row r="10" spans="1:9">
      <c r="A10" s="8" t="s">
        <v>76</v>
      </c>
      <c r="B10" s="8" t="s">
        <v>76</v>
      </c>
      <c r="C10" s="8">
        <f>SUBTOTAL(109,Criteria_Summary5.5[Elementos])</f>
        <v>50</v>
      </c>
      <c r="D10" s="8" t="s">
        <v>76</v>
      </c>
      <c r="E10" s="8">
        <f>SUBTOTAL(109,Criteria_Summary5.5[Total])</f>
        <v>50</v>
      </c>
    </row>
    <row r="11" spans="1:9">
      <c r="A11" s="9" t="s">
        <v>77</v>
      </c>
      <c r="B11" s="9">
        <v>0</v>
      </c>
      <c r="C11" s="10"/>
      <c r="D11" s="10"/>
      <c r="E11" s="9">
        <v>50</v>
      </c>
    </row>
    <row r="14" spans="1:9">
      <c r="A14" s="22" t="s">
        <v>98</v>
      </c>
      <c r="B14" s="22" t="s">
        <v>98</v>
      </c>
      <c r="C14" s="22" t="s">
        <v>98</v>
      </c>
      <c r="D14" s="22" t="s">
        <v>98</v>
      </c>
      <c r="E14" s="22" t="s">
        <v>98</v>
      </c>
    </row>
    <row r="15" spans="1:9">
      <c r="A15" s="19"/>
      <c r="B15" s="19"/>
      <c r="C15" s="19"/>
      <c r="D15" s="19"/>
      <c r="E15" s="19"/>
    </row>
    <row r="16" spans="1:9">
      <c r="A16" s="11" t="s">
        <v>70</v>
      </c>
      <c r="B16" s="11" t="s">
        <v>71</v>
      </c>
      <c r="C16" s="20" t="s">
        <v>78</v>
      </c>
      <c r="D16" s="20" t="s">
        <v>78</v>
      </c>
      <c r="E16" s="11" t="s">
        <v>9</v>
      </c>
    </row>
    <row r="17" spans="1:5">
      <c r="A17" s="8" t="s">
        <v>73</v>
      </c>
      <c r="B17" s="8">
        <v>35</v>
      </c>
      <c r="C17" s="18" t="s">
        <v>91</v>
      </c>
      <c r="D17" s="18" t="s">
        <v>91</v>
      </c>
      <c r="E17" s="8">
        <v>35</v>
      </c>
    </row>
    <row r="19" spans="1:5">
      <c r="A19" s="21" t="s">
        <v>92</v>
      </c>
      <c r="B19" s="21" t="s">
        <v>92</v>
      </c>
      <c r="C19" s="21" t="s">
        <v>92</v>
      </c>
      <c r="D19" s="21" t="s">
        <v>92</v>
      </c>
      <c r="E19" s="21" t="s">
        <v>92</v>
      </c>
    </row>
    <row r="20" spans="1:5">
      <c r="A20" s="20" t="s">
        <v>93</v>
      </c>
      <c r="B20" s="20" t="s">
        <v>93</v>
      </c>
      <c r="C20" s="20" t="s">
        <v>93</v>
      </c>
      <c r="D20" s="11" t="s">
        <v>94</v>
      </c>
      <c r="E20" s="11"/>
    </row>
    <row r="21" spans="1:5">
      <c r="A21" s="8"/>
      <c r="B21" s="8"/>
      <c r="C21" s="8"/>
      <c r="D21" s="8" t="s">
        <v>95</v>
      </c>
      <c r="E21" s="8" t="s">
        <v>84</v>
      </c>
    </row>
    <row r="23" spans="1:5">
      <c r="A23" s="21" t="s">
        <v>80</v>
      </c>
      <c r="B23" s="21" t="s">
        <v>80</v>
      </c>
      <c r="C23" s="21" t="s">
        <v>80</v>
      </c>
      <c r="D23" s="21" t="s">
        <v>80</v>
      </c>
      <c r="E23" s="21" t="s">
        <v>80</v>
      </c>
    </row>
    <row r="24" spans="1:5">
      <c r="A24" s="20" t="s">
        <v>81</v>
      </c>
      <c r="B24" s="11"/>
      <c r="C24" s="11"/>
      <c r="D24" s="11" t="s">
        <v>70</v>
      </c>
      <c r="E24" s="11"/>
    </row>
    <row r="25" spans="1:5">
      <c r="A25" s="18" t="s">
        <v>99</v>
      </c>
      <c r="B25" s="18" t="s">
        <v>99</v>
      </c>
      <c r="C25" s="18" t="s">
        <v>99</v>
      </c>
      <c r="D25" s="8" t="s">
        <v>100</v>
      </c>
      <c r="E25" s="8" t="s">
        <v>84</v>
      </c>
    </row>
    <row r="27" spans="1:5">
      <c r="A27" s="22" t="s">
        <v>98</v>
      </c>
      <c r="B27" s="22" t="s">
        <v>98</v>
      </c>
      <c r="C27" s="22" t="s">
        <v>98</v>
      </c>
      <c r="D27" s="22" t="s">
        <v>98</v>
      </c>
      <c r="E27" s="22" t="s">
        <v>98</v>
      </c>
    </row>
    <row r="28" spans="1:5">
      <c r="A28" s="19"/>
      <c r="B28" s="19"/>
      <c r="C28" s="19"/>
      <c r="D28" s="19"/>
      <c r="E28" s="19"/>
    </row>
    <row r="29" spans="1:5">
      <c r="A29" s="11" t="s">
        <v>70</v>
      </c>
      <c r="B29" s="11" t="s">
        <v>71</v>
      </c>
      <c r="C29" s="20" t="s">
        <v>78</v>
      </c>
      <c r="D29" s="20" t="s">
        <v>78</v>
      </c>
      <c r="E29" s="11" t="s">
        <v>9</v>
      </c>
    </row>
    <row r="30" spans="1:5">
      <c r="A30" s="8" t="s">
        <v>73</v>
      </c>
      <c r="B30" s="8">
        <v>15</v>
      </c>
      <c r="C30" s="18" t="s">
        <v>91</v>
      </c>
      <c r="D30" s="18" t="s">
        <v>91</v>
      </c>
      <c r="E30" s="8">
        <v>15</v>
      </c>
    </row>
    <row r="32" spans="1:5">
      <c r="A32" s="21" t="s">
        <v>92</v>
      </c>
      <c r="B32" s="21" t="s">
        <v>92</v>
      </c>
      <c r="C32" s="21" t="s">
        <v>92</v>
      </c>
      <c r="D32" s="21" t="s">
        <v>92</v>
      </c>
      <c r="E32" s="21" t="s">
        <v>92</v>
      </c>
    </row>
    <row r="33" spans="1:5">
      <c r="A33" s="20" t="s">
        <v>93</v>
      </c>
      <c r="B33" s="20" t="s">
        <v>93</v>
      </c>
      <c r="C33" s="20" t="s">
        <v>93</v>
      </c>
      <c r="D33" s="11" t="s">
        <v>94</v>
      </c>
      <c r="E33" s="11"/>
    </row>
    <row r="34" spans="1:5">
      <c r="A34" s="8"/>
      <c r="B34" s="8"/>
      <c r="C34" s="8"/>
      <c r="D34" s="8" t="s">
        <v>95</v>
      </c>
      <c r="E34" s="8" t="s">
        <v>84</v>
      </c>
    </row>
    <row r="36" spans="1:5">
      <c r="A36" s="21" t="s">
        <v>80</v>
      </c>
      <c r="B36" s="21" t="s">
        <v>80</v>
      </c>
      <c r="C36" s="21" t="s">
        <v>80</v>
      </c>
      <c r="D36" s="21" t="s">
        <v>80</v>
      </c>
      <c r="E36" s="21" t="s">
        <v>80</v>
      </c>
    </row>
    <row r="37" spans="1:5">
      <c r="A37" s="20" t="s">
        <v>81</v>
      </c>
      <c r="B37" s="11"/>
      <c r="C37" s="11"/>
      <c r="D37" s="11" t="s">
        <v>70</v>
      </c>
      <c r="E37" s="11"/>
    </row>
    <row r="38" spans="1:5">
      <c r="A38" s="18" t="s">
        <v>101</v>
      </c>
      <c r="B38" s="18" t="s">
        <v>101</v>
      </c>
      <c r="C38" s="18" t="s">
        <v>101</v>
      </c>
      <c r="D38" s="8" t="s">
        <v>102</v>
      </c>
      <c r="E38" s="8" t="s">
        <v>84</v>
      </c>
    </row>
  </sheetData>
  <mergeCells count="20">
    <mergeCell ref="A5:E5"/>
    <mergeCell ref="A6:E6"/>
    <mergeCell ref="A14:E14"/>
    <mergeCell ref="A15:E15"/>
    <mergeCell ref="C16:D16"/>
    <mergeCell ref="C17:D17"/>
    <mergeCell ref="A19:E19"/>
    <mergeCell ref="A20:C20"/>
    <mergeCell ref="A23:E23"/>
    <mergeCell ref="A24"/>
    <mergeCell ref="A25:C25"/>
    <mergeCell ref="A27:E27"/>
    <mergeCell ref="A28:E28"/>
    <mergeCell ref="C29:D29"/>
    <mergeCell ref="C30:D30"/>
    <mergeCell ref="A32:E32"/>
    <mergeCell ref="A33:C33"/>
    <mergeCell ref="A36:E36"/>
    <mergeCell ref="A37"/>
    <mergeCell ref="A38:C38"/>
  </mergeCells>
  <hyperlinks>
    <hyperlink ref="A2" location="'5'!A1" display="5.5" xr:uid="{00000000-0004-0000-0600-000000000000}"/>
    <hyperlink ref="F2" location="'5.5E'!A1" display="50" xr:uid="{00000000-0004-0000-0600-000001000000}"/>
    <hyperlink ref="E11" location="'5.5E'!A1" display="'5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4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34</v>
      </c>
      <c r="B2" s="5" t="s">
        <v>35</v>
      </c>
      <c r="C2" s="5" t="s">
        <v>14</v>
      </c>
      <c r="D2" s="5" t="s">
        <v>36</v>
      </c>
      <c r="E2" s="5" t="s">
        <v>24</v>
      </c>
      <c r="F2" s="5">
        <v>9</v>
      </c>
      <c r="G2" s="5">
        <v>23.1388</v>
      </c>
      <c r="H2" s="5">
        <v>27.731851800000001</v>
      </c>
      <c r="I2" s="5">
        <v>249.58666620000002</v>
      </c>
    </row>
    <row r="5" spans="1:9" ht="15" customHeight="1">
      <c r="A5" s="23" t="s">
        <v>69</v>
      </c>
      <c r="B5" s="23" t="s">
        <v>69</v>
      </c>
      <c r="C5" s="23" t="s">
        <v>69</v>
      </c>
      <c r="D5" s="23" t="s">
        <v>69</v>
      </c>
      <c r="E5" s="23" t="s">
        <v>69</v>
      </c>
    </row>
    <row r="6" spans="1:9">
      <c r="A6" s="24"/>
      <c r="B6" s="24"/>
      <c r="C6" s="24"/>
      <c r="D6" s="24"/>
      <c r="E6" s="24"/>
    </row>
    <row r="7" spans="1:9">
      <c r="A7" s="7" t="s">
        <v>1</v>
      </c>
      <c r="B7" s="7" t="s">
        <v>70</v>
      </c>
      <c r="C7" s="7" t="s">
        <v>71</v>
      </c>
      <c r="D7" s="7" t="s">
        <v>72</v>
      </c>
      <c r="E7" s="7" t="s">
        <v>9</v>
      </c>
    </row>
    <row r="8" spans="1:9">
      <c r="A8" s="8">
        <v>1</v>
      </c>
      <c r="B8" s="8" t="s">
        <v>73</v>
      </c>
      <c r="C8" s="8">
        <v>0</v>
      </c>
      <c r="D8" s="8" t="s">
        <v>103</v>
      </c>
      <c r="E8" s="8">
        <v>0</v>
      </c>
    </row>
    <row r="9" spans="1:9">
      <c r="A9" s="8">
        <v>2</v>
      </c>
      <c r="B9" s="8" t="s">
        <v>73</v>
      </c>
      <c r="C9" s="8">
        <v>9</v>
      </c>
      <c r="D9" s="8" t="s">
        <v>98</v>
      </c>
      <c r="E9" s="8">
        <v>9</v>
      </c>
    </row>
    <row r="10" spans="1:9">
      <c r="A10" s="8" t="s">
        <v>76</v>
      </c>
      <c r="B10" s="8" t="s">
        <v>76</v>
      </c>
      <c r="C10" s="8">
        <f>SUBTOTAL(109,Criteria_Summary5.627[Elementos])</f>
        <v>9</v>
      </c>
      <c r="D10" s="8" t="s">
        <v>76</v>
      </c>
      <c r="E10" s="8">
        <f>SUBTOTAL(109,Criteria_Summary5.627[Total])</f>
        <v>9</v>
      </c>
    </row>
    <row r="11" spans="1:9">
      <c r="A11" s="9" t="s">
        <v>77</v>
      </c>
      <c r="B11" s="9">
        <v>0</v>
      </c>
      <c r="C11" s="10"/>
      <c r="D11" s="10"/>
      <c r="E11" s="9">
        <v>9</v>
      </c>
    </row>
    <row r="13" spans="1:9" ht="15" customHeight="1"/>
    <row r="14" spans="1:9">
      <c r="A14" s="22" t="s">
        <v>103</v>
      </c>
      <c r="B14" s="22" t="s">
        <v>103</v>
      </c>
      <c r="C14" s="22" t="s">
        <v>103</v>
      </c>
      <c r="D14" s="22" t="s">
        <v>103</v>
      </c>
      <c r="E14" s="22" t="s">
        <v>103</v>
      </c>
    </row>
    <row r="15" spans="1:9">
      <c r="A15" s="19"/>
      <c r="B15" s="19"/>
      <c r="C15" s="19"/>
      <c r="D15" s="19"/>
      <c r="E15" s="19"/>
    </row>
    <row r="16" spans="1:9" ht="15" customHeight="1">
      <c r="A16" s="11" t="s">
        <v>70</v>
      </c>
      <c r="B16" s="11" t="s">
        <v>71</v>
      </c>
      <c r="C16" s="20" t="s">
        <v>78</v>
      </c>
      <c r="D16" s="20" t="s">
        <v>78</v>
      </c>
      <c r="E16" s="11" t="s">
        <v>9</v>
      </c>
    </row>
    <row r="17" spans="1:5">
      <c r="A17" s="8" t="s">
        <v>73</v>
      </c>
      <c r="B17" s="8">
        <v>0</v>
      </c>
      <c r="C17" s="18" t="s">
        <v>104</v>
      </c>
      <c r="D17" s="18" t="s">
        <v>104</v>
      </c>
      <c r="E17" s="8">
        <v>0</v>
      </c>
    </row>
    <row r="18" spans="1:5" ht="15" customHeight="1"/>
    <row r="19" spans="1:5">
      <c r="A19" s="21" t="s">
        <v>92</v>
      </c>
      <c r="B19" s="21" t="s">
        <v>92</v>
      </c>
      <c r="C19" s="21" t="s">
        <v>92</v>
      </c>
      <c r="D19" s="21" t="s">
        <v>92</v>
      </c>
      <c r="E19" s="21" t="s">
        <v>92</v>
      </c>
    </row>
    <row r="20" spans="1:5">
      <c r="A20" s="20" t="s">
        <v>93</v>
      </c>
      <c r="B20" s="20" t="s">
        <v>93</v>
      </c>
      <c r="C20" s="20" t="s">
        <v>93</v>
      </c>
      <c r="D20" s="11" t="s">
        <v>94</v>
      </c>
      <c r="E20" s="11"/>
    </row>
    <row r="21" spans="1:5">
      <c r="A21" s="8"/>
      <c r="B21" s="8"/>
      <c r="C21" s="8"/>
      <c r="D21" s="8" t="s">
        <v>95</v>
      </c>
      <c r="E21" s="8" t="s">
        <v>84</v>
      </c>
    </row>
    <row r="22" spans="1:5" ht="15" customHeight="1"/>
    <row r="23" spans="1:5">
      <c r="A23" s="21" t="s">
        <v>80</v>
      </c>
      <c r="B23" s="21" t="s">
        <v>80</v>
      </c>
      <c r="C23" s="21" t="s">
        <v>80</v>
      </c>
      <c r="D23" s="21" t="s">
        <v>80</v>
      </c>
      <c r="E23" s="21" t="s">
        <v>80</v>
      </c>
    </row>
    <row r="24" spans="1:5" ht="15" customHeight="1">
      <c r="A24" s="11" t="s">
        <v>81</v>
      </c>
      <c r="B24" s="11"/>
      <c r="C24" s="11"/>
      <c r="D24" s="11" t="s">
        <v>70</v>
      </c>
      <c r="E24" s="11"/>
    </row>
    <row r="25" spans="1:5">
      <c r="A25" s="18" t="s">
        <v>105</v>
      </c>
      <c r="B25" s="18" t="s">
        <v>105</v>
      </c>
      <c r="C25" s="18" t="s">
        <v>105</v>
      </c>
      <c r="D25" s="8" t="s">
        <v>106</v>
      </c>
      <c r="E25" s="8" t="s">
        <v>84</v>
      </c>
    </row>
    <row r="26" spans="1:5" ht="15" customHeight="1"/>
    <row r="27" spans="1:5">
      <c r="A27" s="21" t="s">
        <v>107</v>
      </c>
      <c r="B27" s="21" t="s">
        <v>107</v>
      </c>
      <c r="C27" s="21" t="s">
        <v>107</v>
      </c>
      <c r="D27" s="21" t="s">
        <v>107</v>
      </c>
      <c r="E27" s="21" t="s">
        <v>107</v>
      </c>
    </row>
    <row r="28" spans="1:5">
      <c r="A28" s="11" t="s">
        <v>70</v>
      </c>
      <c r="B28" s="11" t="s">
        <v>108</v>
      </c>
      <c r="C28" s="11" t="s">
        <v>109</v>
      </c>
      <c r="D28" s="11" t="s">
        <v>110</v>
      </c>
      <c r="E28" s="11"/>
    </row>
    <row r="29" spans="1:5">
      <c r="A29" s="8" t="s">
        <v>111</v>
      </c>
      <c r="B29" s="8" t="s">
        <v>112</v>
      </c>
      <c r="C29" s="8" t="s">
        <v>113</v>
      </c>
      <c r="D29" s="8" t="s">
        <v>114</v>
      </c>
      <c r="E29" s="8" t="s">
        <v>115</v>
      </c>
    </row>
    <row r="31" spans="1:5">
      <c r="A31" s="22" t="s">
        <v>98</v>
      </c>
      <c r="B31" s="22" t="s">
        <v>98</v>
      </c>
      <c r="C31" s="22" t="s">
        <v>98</v>
      </c>
      <c r="D31" s="22" t="s">
        <v>98</v>
      </c>
      <c r="E31" s="22" t="s">
        <v>98</v>
      </c>
    </row>
    <row r="32" spans="1:5">
      <c r="A32" s="19"/>
      <c r="B32" s="19"/>
      <c r="C32" s="19"/>
      <c r="D32" s="19"/>
      <c r="E32" s="19"/>
    </row>
    <row r="33" spans="1:5">
      <c r="A33" s="11" t="s">
        <v>70</v>
      </c>
      <c r="B33" s="11" t="s">
        <v>71</v>
      </c>
      <c r="C33" s="20" t="s">
        <v>78</v>
      </c>
      <c r="D33" s="20" t="s">
        <v>78</v>
      </c>
      <c r="E33" s="11" t="s">
        <v>9</v>
      </c>
    </row>
    <row r="34" spans="1:5">
      <c r="A34" s="8" t="s">
        <v>73</v>
      </c>
      <c r="B34" s="8">
        <v>9</v>
      </c>
      <c r="C34" s="18" t="s">
        <v>91</v>
      </c>
      <c r="D34" s="18" t="s">
        <v>91</v>
      </c>
      <c r="E34" s="8">
        <v>9</v>
      </c>
    </row>
    <row r="36" spans="1:5">
      <c r="A36" s="21" t="s">
        <v>92</v>
      </c>
      <c r="B36" s="21" t="s">
        <v>92</v>
      </c>
      <c r="C36" s="21" t="s">
        <v>92</v>
      </c>
      <c r="D36" s="21" t="s">
        <v>92</v>
      </c>
      <c r="E36" s="21" t="s">
        <v>92</v>
      </c>
    </row>
    <row r="37" spans="1:5">
      <c r="A37" s="20" t="s">
        <v>93</v>
      </c>
      <c r="B37" s="20" t="s">
        <v>93</v>
      </c>
      <c r="C37" s="20" t="s">
        <v>93</v>
      </c>
      <c r="D37" s="11" t="s">
        <v>94</v>
      </c>
      <c r="E37" s="11"/>
    </row>
    <row r="38" spans="1:5">
      <c r="A38" s="8"/>
      <c r="B38" s="8"/>
      <c r="C38" s="8"/>
      <c r="D38" s="8" t="s">
        <v>95</v>
      </c>
      <c r="E38" s="8" t="s">
        <v>84</v>
      </c>
    </row>
    <row r="40" spans="1:5">
      <c r="A40" s="21" t="s">
        <v>80</v>
      </c>
      <c r="B40" s="21" t="s">
        <v>80</v>
      </c>
      <c r="C40" s="21" t="s">
        <v>80</v>
      </c>
      <c r="D40" s="21" t="s">
        <v>80</v>
      </c>
      <c r="E40" s="21" t="s">
        <v>80</v>
      </c>
    </row>
    <row r="41" spans="1:5">
      <c r="A41" s="11" t="s">
        <v>81</v>
      </c>
      <c r="B41" s="11"/>
      <c r="C41" s="11"/>
      <c r="D41" s="11" t="s">
        <v>70</v>
      </c>
      <c r="E41" s="11"/>
    </row>
    <row r="42" spans="1:5">
      <c r="A42" s="18" t="s">
        <v>436</v>
      </c>
      <c r="B42" s="18" t="s">
        <v>436</v>
      </c>
      <c r="C42" s="18" t="s">
        <v>436</v>
      </c>
      <c r="D42" s="8" t="s">
        <v>437</v>
      </c>
      <c r="E42" s="8" t="s">
        <v>84</v>
      </c>
    </row>
  </sheetData>
  <mergeCells count="19">
    <mergeCell ref="A36:E36"/>
    <mergeCell ref="A37:C37"/>
    <mergeCell ref="A40:E40"/>
    <mergeCell ref="A42:C42"/>
    <mergeCell ref="A27:E27"/>
    <mergeCell ref="A31:E31"/>
    <mergeCell ref="A32:E32"/>
    <mergeCell ref="C33:D33"/>
    <mergeCell ref="C34:D34"/>
    <mergeCell ref="A5:E5"/>
    <mergeCell ref="A6:E6"/>
    <mergeCell ref="A14:E14"/>
    <mergeCell ref="A15:E15"/>
    <mergeCell ref="C16:D16"/>
    <mergeCell ref="C17:D17"/>
    <mergeCell ref="A19:E19"/>
    <mergeCell ref="A20:C20"/>
    <mergeCell ref="A23:E23"/>
    <mergeCell ref="A25:C25"/>
  </mergeCells>
  <hyperlinks>
    <hyperlink ref="A2" location="'5'!A1" display="5.6" xr:uid="{00000000-0004-0000-0700-000000000000}"/>
    <hyperlink ref="F2" location="'5.6E'!A1" display="1" xr:uid="{00000000-0004-0000-0700-000001000000}"/>
    <hyperlink ref="E11" location="'5.6E'!A1" display="'5.6E'!A1" xr:uid="{299021CF-1A1C-4F0B-88F1-5393E01302AA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37</v>
      </c>
      <c r="B2" s="5" t="s">
        <v>38</v>
      </c>
      <c r="C2" s="5" t="s">
        <v>14</v>
      </c>
      <c r="D2" s="5" t="s">
        <v>39</v>
      </c>
      <c r="E2" s="5" t="s">
        <v>40</v>
      </c>
      <c r="F2" s="5" t="s">
        <v>41</v>
      </c>
      <c r="G2" s="5">
        <v>341.04</v>
      </c>
      <c r="H2" s="5">
        <v>341.04</v>
      </c>
      <c r="I2" s="5">
        <v>702.54240000000004</v>
      </c>
    </row>
    <row r="5" spans="1:9">
      <c r="A5" s="23" t="s">
        <v>69</v>
      </c>
      <c r="B5" s="23" t="s">
        <v>69</v>
      </c>
      <c r="C5" s="23" t="s">
        <v>69</v>
      </c>
      <c r="D5" s="23" t="s">
        <v>69</v>
      </c>
      <c r="E5" s="23" t="s">
        <v>69</v>
      </c>
    </row>
    <row r="6" spans="1:9">
      <c r="A6" s="24"/>
      <c r="B6" s="24"/>
      <c r="C6" s="24"/>
      <c r="D6" s="24"/>
      <c r="E6" s="24"/>
    </row>
    <row r="7" spans="1:9">
      <c r="A7" s="7" t="s">
        <v>1</v>
      </c>
      <c r="B7" s="7" t="s">
        <v>70</v>
      </c>
      <c r="C7" s="7" t="s">
        <v>71</v>
      </c>
      <c r="D7" s="7" t="s">
        <v>72</v>
      </c>
      <c r="E7" s="7" t="s">
        <v>9</v>
      </c>
    </row>
    <row r="8" spans="1:9">
      <c r="A8" s="8">
        <v>1</v>
      </c>
      <c r="B8" s="8" t="s">
        <v>73</v>
      </c>
      <c r="C8" s="8">
        <v>1</v>
      </c>
      <c r="D8" s="8" t="s">
        <v>116</v>
      </c>
      <c r="E8" s="8">
        <v>2.0633294064832666</v>
      </c>
    </row>
    <row r="9" spans="1:9">
      <c r="A9" s="8" t="s">
        <v>76</v>
      </c>
      <c r="B9" s="8" t="s">
        <v>76</v>
      </c>
      <c r="C9" s="8">
        <f>SUBTOTAL(109,Criteria_Summary5.7[Elementos])</f>
        <v>1</v>
      </c>
      <c r="D9" s="8" t="s">
        <v>76</v>
      </c>
      <c r="E9" s="8">
        <f>SUBTOTAL(109,Criteria_Summary5.7[Total])</f>
        <v>2.0633294064832666</v>
      </c>
    </row>
    <row r="10" spans="1:9">
      <c r="A10" s="9" t="s">
        <v>77</v>
      </c>
      <c r="B10" s="9">
        <v>0</v>
      </c>
      <c r="C10" s="10"/>
      <c r="D10" s="10"/>
      <c r="E10" s="9">
        <v>2.06</v>
      </c>
    </row>
    <row r="13" spans="1:9">
      <c r="A13" s="22" t="s">
        <v>116</v>
      </c>
      <c r="B13" s="22" t="s">
        <v>116</v>
      </c>
      <c r="C13" s="22" t="s">
        <v>116</v>
      </c>
      <c r="D13" s="22" t="s">
        <v>116</v>
      </c>
      <c r="E13" s="22" t="s">
        <v>116</v>
      </c>
    </row>
    <row r="14" spans="1:9">
      <c r="A14" s="19"/>
      <c r="B14" s="19"/>
      <c r="C14" s="19"/>
      <c r="D14" s="19"/>
      <c r="E14" s="19"/>
    </row>
    <row r="15" spans="1:9">
      <c r="A15" s="11" t="s">
        <v>70</v>
      </c>
      <c r="B15" s="11" t="s">
        <v>71</v>
      </c>
      <c r="C15" s="20" t="s">
        <v>78</v>
      </c>
      <c r="D15" s="20" t="s">
        <v>78</v>
      </c>
      <c r="E15" s="11" t="s">
        <v>9</v>
      </c>
    </row>
    <row r="16" spans="1:9">
      <c r="A16" s="8" t="s">
        <v>73</v>
      </c>
      <c r="B16" s="8">
        <v>1</v>
      </c>
      <c r="C16" s="18" t="s">
        <v>117</v>
      </c>
      <c r="D16" s="18" t="s">
        <v>117</v>
      </c>
      <c r="E16" s="8">
        <v>2.0633294064832666</v>
      </c>
    </row>
    <row r="18" spans="1:5">
      <c r="A18" s="21" t="s">
        <v>92</v>
      </c>
      <c r="B18" s="21" t="s">
        <v>92</v>
      </c>
      <c r="C18" s="21" t="s">
        <v>92</v>
      </c>
      <c r="D18" s="21" t="s">
        <v>92</v>
      </c>
      <c r="E18" s="21" t="s">
        <v>92</v>
      </c>
    </row>
    <row r="19" spans="1:5">
      <c r="A19" s="20" t="s">
        <v>93</v>
      </c>
      <c r="B19" s="20" t="s">
        <v>93</v>
      </c>
      <c r="C19" s="20" t="s">
        <v>93</v>
      </c>
      <c r="D19" s="11" t="s">
        <v>94</v>
      </c>
      <c r="E19" s="11"/>
    </row>
    <row r="20" spans="1:5">
      <c r="A20" s="8"/>
      <c r="B20" s="8"/>
      <c r="C20" s="8"/>
      <c r="D20" s="8" t="s">
        <v>95</v>
      </c>
      <c r="E20" s="8" t="s">
        <v>84</v>
      </c>
    </row>
    <row r="22" spans="1:5">
      <c r="A22" s="21" t="s">
        <v>80</v>
      </c>
      <c r="B22" s="21" t="s">
        <v>80</v>
      </c>
      <c r="C22" s="21" t="s">
        <v>80</v>
      </c>
      <c r="D22" s="21" t="s">
        <v>80</v>
      </c>
      <c r="E22" s="21" t="s">
        <v>80</v>
      </c>
    </row>
    <row r="23" spans="1:5">
      <c r="A23" s="20" t="s">
        <v>81</v>
      </c>
      <c r="B23" s="11"/>
      <c r="C23" s="11"/>
      <c r="D23" s="11" t="s">
        <v>70</v>
      </c>
      <c r="E23" s="11"/>
    </row>
    <row r="24" spans="1:5">
      <c r="A24" s="18" t="s">
        <v>105</v>
      </c>
      <c r="B24" s="18" t="s">
        <v>105</v>
      </c>
      <c r="C24" s="18" t="s">
        <v>105</v>
      </c>
      <c r="D24" s="8" t="s">
        <v>118</v>
      </c>
      <c r="E24" s="8" t="s">
        <v>84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5'!A1" display="5.7" xr:uid="{00000000-0004-0000-0800-000000000000}"/>
    <hyperlink ref="F2" location="'5.7E'!A1" display="2,06" xr:uid="{00000000-0004-0000-0800-000001000000}"/>
    <hyperlink ref="E10" location="'5.7E'!A1" display="'5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29</vt:i4>
      </vt:variant>
    </vt:vector>
  </HeadingPairs>
  <TitlesOfParts>
    <vt:vector size="29" baseType="lpstr">
      <vt:lpstr>Orçamento</vt:lpstr>
      <vt:lpstr>5</vt:lpstr>
      <vt:lpstr>5.1</vt:lpstr>
      <vt:lpstr>5.2</vt:lpstr>
      <vt:lpstr>5.3</vt:lpstr>
      <vt:lpstr>5.4</vt:lpstr>
      <vt:lpstr>5.5</vt:lpstr>
      <vt:lpstr>5.6</vt:lpstr>
      <vt:lpstr>5.7</vt:lpstr>
      <vt:lpstr>5.8</vt:lpstr>
      <vt:lpstr>5.9</vt:lpstr>
      <vt:lpstr>5.10</vt:lpstr>
      <vt:lpstr>5.11</vt:lpstr>
      <vt:lpstr>5.12</vt:lpstr>
      <vt:lpstr>5.13</vt:lpstr>
      <vt:lpstr>5.14</vt:lpstr>
      <vt:lpstr>5.15</vt:lpstr>
      <vt:lpstr>5.16</vt:lpstr>
      <vt:lpstr>5.1E</vt:lpstr>
      <vt:lpstr>5.3E</vt:lpstr>
      <vt:lpstr>5.4E</vt:lpstr>
      <vt:lpstr>5.5E</vt:lpstr>
      <vt:lpstr>5.6E</vt:lpstr>
      <vt:lpstr>5.7E</vt:lpstr>
      <vt:lpstr>5.8E</vt:lpstr>
      <vt:lpstr>5.9E</vt:lpstr>
      <vt:lpstr>5.10E</vt:lpstr>
      <vt:lpstr>5.11E</vt:lpstr>
      <vt:lpstr>5.12E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castro</cp:lastModifiedBy>
  <dcterms:modified xsi:type="dcterms:W3CDTF">2025-08-27T15:12:55Z</dcterms:modified>
</cp:coreProperties>
</file>